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Webpage Docs\pss\pcp\"/>
    </mc:Choice>
  </mc:AlternateContent>
  <workbookProtection workbookPassword="C917" lockStructure="1"/>
  <bookViews>
    <workbookView xWindow="345" yWindow="225" windowWidth="15675" windowHeight="12630" tabRatio="336"/>
  </bookViews>
  <sheets>
    <sheet name="B(a)p TEQs" sheetId="1" r:id="rId1"/>
  </sheets>
  <definedNames>
    <definedName name="ASN">'B(a)p TEQs'!$V$7</definedName>
    <definedName name="ASR">'B(a)p TEQs'!$X$7</definedName>
    <definedName name="AST">'B(a)p TEQs'!$U$7</definedName>
    <definedName name="ASU">'B(a)p TEQs'!$W$7</definedName>
    <definedName name="BCN">'B(a)p TEQs'!$V$8</definedName>
    <definedName name="BCR">'B(a)p TEQs'!$X$8</definedName>
    <definedName name="BCT">'B(a)p TEQs'!$U$8</definedName>
    <definedName name="BCU">'B(a)p TEQs'!$W$8</definedName>
    <definedName name="IDEN">'B(a)p TEQs'!$V$6</definedName>
    <definedName name="IDER">'B(a)p TEQs'!$X$6</definedName>
    <definedName name="IDET">'B(a)p TEQs'!$U$6</definedName>
    <definedName name="IDEU">'B(a)p TEQs'!$W$6</definedName>
    <definedName name="_xlnm.Print_Area" localSheetId="0">'B(a)p TEQs'!$A$1:$L$39</definedName>
    <definedName name="RDEN">'B(a)p TEQs'!$V$5</definedName>
    <definedName name="RDER">'B(a)p TEQs'!$X$5</definedName>
    <definedName name="RDET">'B(a)p TEQs'!$U$5</definedName>
    <definedName name="RDEU">'B(a)p TEQs'!$W$5</definedName>
  </definedNames>
  <calcPr calcId="171027"/>
</workbook>
</file>

<file path=xl/calcChain.xml><?xml version="1.0" encoding="utf-8"?>
<calcChain xmlns="http://schemas.openxmlformats.org/spreadsheetml/2006/main">
  <c r="D35" i="1" l="1"/>
  <c r="E35" i="1"/>
  <c r="F35" i="1"/>
  <c r="G35" i="1"/>
  <c r="H35" i="1"/>
  <c r="I35" i="1"/>
  <c r="J35" i="1"/>
  <c r="K35" i="1"/>
  <c r="L35" i="1"/>
  <c r="C35" i="1"/>
  <c r="D24" i="1"/>
  <c r="E24" i="1"/>
  <c r="F24" i="1"/>
  <c r="G24" i="1"/>
  <c r="H24" i="1"/>
  <c r="I24" i="1"/>
  <c r="J24" i="1"/>
  <c r="K24" i="1"/>
  <c r="L24" i="1"/>
  <c r="C24" i="1"/>
  <c r="D15" i="1"/>
  <c r="E15" i="1"/>
  <c r="F15" i="1"/>
  <c r="G15" i="1"/>
  <c r="H15" i="1"/>
  <c r="I15" i="1"/>
  <c r="J15" i="1"/>
  <c r="K15" i="1"/>
  <c r="L15" i="1"/>
  <c r="C15" i="1"/>
  <c r="G25" i="1"/>
  <c r="C28" i="1"/>
  <c r="V8" i="1"/>
  <c r="A39" i="1"/>
  <c r="X8" i="1"/>
  <c r="E39" i="1"/>
  <c r="V7" i="1"/>
  <c r="X7" i="1"/>
  <c r="A37" i="1"/>
  <c r="A36" i="1"/>
  <c r="D26" i="1"/>
  <c r="E26" i="1"/>
  <c r="E33" i="1" s="1"/>
  <c r="F26" i="1"/>
  <c r="G26" i="1"/>
  <c r="H26" i="1"/>
  <c r="I26" i="1"/>
  <c r="I33" i="1" s="1"/>
  <c r="J26" i="1"/>
  <c r="K26" i="1"/>
  <c r="L26" i="1"/>
  <c r="D27" i="1"/>
  <c r="D33" i="1" s="1"/>
  <c r="E27" i="1"/>
  <c r="F27" i="1"/>
  <c r="G27" i="1"/>
  <c r="H27" i="1"/>
  <c r="H33" i="1" s="1"/>
  <c r="I27" i="1"/>
  <c r="J27" i="1"/>
  <c r="K27" i="1"/>
  <c r="L27" i="1"/>
  <c r="D28" i="1"/>
  <c r="E28" i="1"/>
  <c r="F28" i="1"/>
  <c r="G28" i="1"/>
  <c r="G33" i="1" s="1"/>
  <c r="H28" i="1"/>
  <c r="I28" i="1"/>
  <c r="J28" i="1"/>
  <c r="K28" i="1"/>
  <c r="L28" i="1"/>
  <c r="D29" i="1"/>
  <c r="E29" i="1"/>
  <c r="F29" i="1"/>
  <c r="G29" i="1"/>
  <c r="H29" i="1"/>
  <c r="I29" i="1"/>
  <c r="J29" i="1"/>
  <c r="K29" i="1"/>
  <c r="L29" i="1"/>
  <c r="D30" i="1"/>
  <c r="E30" i="1"/>
  <c r="F30" i="1"/>
  <c r="G30" i="1"/>
  <c r="H30" i="1"/>
  <c r="I30" i="1"/>
  <c r="J30" i="1"/>
  <c r="K30" i="1"/>
  <c r="L30" i="1"/>
  <c r="D31" i="1"/>
  <c r="E31" i="1"/>
  <c r="F31" i="1"/>
  <c r="G31" i="1"/>
  <c r="H31" i="1"/>
  <c r="I31" i="1"/>
  <c r="J31" i="1"/>
  <c r="K31" i="1"/>
  <c r="L31" i="1"/>
  <c r="C26" i="1"/>
  <c r="C27" i="1"/>
  <c r="C29" i="1"/>
  <c r="C30" i="1"/>
  <c r="C33" i="1" s="1"/>
  <c r="C31" i="1"/>
  <c r="D25" i="1"/>
  <c r="E25" i="1"/>
  <c r="F25" i="1"/>
  <c r="F33" i="1" s="1"/>
  <c r="H25" i="1"/>
  <c r="I25" i="1"/>
  <c r="J25" i="1"/>
  <c r="K25" i="1"/>
  <c r="K33" i="1" s="1"/>
  <c r="L25" i="1"/>
  <c r="C25" i="1"/>
  <c r="X6" i="1"/>
  <c r="X5" i="1"/>
  <c r="L39" i="1"/>
  <c r="H39" i="1"/>
  <c r="G39" i="1"/>
  <c r="D39" i="1"/>
  <c r="K39" i="1"/>
  <c r="J39" i="1"/>
  <c r="F39" i="1"/>
  <c r="C39" i="1"/>
  <c r="I39" i="1"/>
  <c r="A38" i="1"/>
  <c r="J33" i="1"/>
  <c r="J37" i="1" s="1"/>
  <c r="L33" i="1"/>
  <c r="L37" i="1" s="1"/>
  <c r="L36" i="1"/>
  <c r="K38" i="1"/>
  <c r="H38" i="1"/>
  <c r="C38" i="1"/>
  <c r="G38" i="1"/>
  <c r="F38" i="1"/>
  <c r="J38" i="1"/>
  <c r="E38" i="1"/>
  <c r="D38" i="1"/>
  <c r="I38" i="1"/>
  <c r="L38" i="1"/>
  <c r="K36" i="1" l="1"/>
  <c r="K37" i="1"/>
  <c r="F36" i="1"/>
  <c r="F37" i="1"/>
  <c r="C37" i="1"/>
  <c r="C36" i="1"/>
  <c r="G36" i="1"/>
  <c r="G37" i="1"/>
  <c r="H36" i="1"/>
  <c r="H37" i="1"/>
  <c r="D37" i="1"/>
  <c r="D36" i="1"/>
  <c r="I37" i="1"/>
  <c r="I36" i="1"/>
  <c r="E36" i="1"/>
  <c r="E37" i="1"/>
  <c r="J36" i="1"/>
</calcChain>
</file>

<file path=xl/sharedStrings.xml><?xml version="1.0" encoding="utf-8"?>
<sst xmlns="http://schemas.openxmlformats.org/spreadsheetml/2006/main" count="95" uniqueCount="69">
  <si>
    <t>Benzo(a)pyrene Equivalents</t>
  </si>
  <si>
    <t>Sample Date</t>
  </si>
  <si>
    <t>Contaminant</t>
  </si>
  <si>
    <t>Benzo(a)pyrene</t>
  </si>
  <si>
    <t>Benzo(a)anthracene</t>
  </si>
  <si>
    <t>Benzo(b)fluoranthene</t>
  </si>
  <si>
    <t>Benzo(k)fluoranthene</t>
  </si>
  <si>
    <t>Chrysene</t>
  </si>
  <si>
    <t>Dibenz(a,h)anthracene</t>
  </si>
  <si>
    <t>Indeno(1,2,3-cd)pyrene</t>
  </si>
  <si>
    <t>Depth (ft):</t>
  </si>
  <si>
    <t>Benzo(a)pyrene Conversion Table</t>
  </si>
  <si>
    <t>Data Qualifier</t>
  </si>
  <si>
    <t>Enter</t>
  </si>
  <si>
    <t>None</t>
  </si>
  <si>
    <t>reported value</t>
  </si>
  <si>
    <t>J</t>
  </si>
  <si>
    <t>1/2 reported value</t>
  </si>
  <si>
    <t>T</t>
  </si>
  <si>
    <t>reported (estimated) value</t>
  </si>
  <si>
    <t>I</t>
  </si>
  <si>
    <t>M</t>
  </si>
  <si>
    <t>U</t>
  </si>
  <si>
    <t>Quantified with certainty</t>
  </si>
  <si>
    <t>Estimated</t>
  </si>
  <si>
    <t>ND at MDL</t>
  </si>
  <si>
    <t>Detection</t>
  </si>
  <si>
    <t>Concentration Reported</t>
  </si>
  <si>
    <t>≥ MDL but &lt; PQL</t>
  </si>
  <si>
    <t>MDL</t>
  </si>
  <si>
    <t>Summary Criteria for Table Entries</t>
  </si>
  <si>
    <r>
      <t>INSTRUCTIONS</t>
    </r>
    <r>
      <rPr>
        <sz val="11"/>
        <rFont val="Arial"/>
        <family val="2"/>
      </rPr>
      <t xml:space="preserve">:  Calculate Total Benzo(a)pyrene Equivalents </t>
    </r>
    <r>
      <rPr>
        <u/>
        <sz val="11"/>
        <rFont val="Arial"/>
        <family val="2"/>
      </rPr>
      <t>if at least one of the carcinogenic PAHs is detected in the sample</t>
    </r>
    <r>
      <rPr>
        <sz val="11"/>
        <rFont val="Arial"/>
        <family val="2"/>
      </rPr>
      <t xml:space="preserve"> at a concentration equal to or higher than the Method Detection Limit (MDL), whether quantified with certainty (the concentration reported has no qualifier) or estimated (the concentration reported has a “J”, “T” or “I” qualifier).  Enter the contaminant concentrations (in mg/kg) for all seven carcinogenic PAHs in the yellow boxes using the following criteria (and see table below):</t>
    </r>
  </si>
  <si>
    <t>For Direct Exposure Soil Cleanup Target Levels</t>
  </si>
  <si>
    <t>Various</t>
  </si>
  <si>
    <t>&lt; MDL</t>
  </si>
  <si>
    <t>1. If quantified with certainty, or estimated and has the “J” qualifier, enter the reported value;</t>
  </si>
  <si>
    <t>PQL</t>
  </si>
  <si>
    <t>Facility/Site Name:</t>
  </si>
  <si>
    <t>Facility/Site ID No.:</t>
  </si>
  <si>
    <t>Soil Sample #</t>
  </si>
  <si>
    <t>2. If not detected at the MDL (the concentration reported is the MDL followed by the “U” qualifier) enter 1/2 of the reported value;</t>
  </si>
  <si>
    <t>4. If detected at a concentration equal to or higher than the MDL but lower than the Practical Quantitation Limit (PQL) and the concentration is estimated (has the “I” qualifier) enter the estimated value;</t>
  </si>
  <si>
    <t>5. If detected at a concentration equal to or higher than the MDL but lower than the PQL and it is not estimated (the concentration reported is the PQL followed by the “M” qualifier) enter 1/2 of the reported value.</t>
  </si>
  <si>
    <t>3. If detected at a concentration lower than the MDL and the concentration is estimated (has the “T” qualifier) enter the estimated value;</t>
  </si>
  <si>
    <t>Site Location:</t>
  </si>
  <si>
    <t>Sample Location:</t>
  </si>
  <si>
    <t>mg/kg</t>
  </si>
  <si>
    <t>Residential Direct Exposure SCTL</t>
  </si>
  <si>
    <t>Industrial Direct Exposure SCTL</t>
  </si>
  <si>
    <t>for rounding</t>
  </si>
  <si>
    <t>Alternative SCTL</t>
  </si>
  <si>
    <t>Alternative SCTL (Optional)</t>
  </si>
  <si>
    <t>Site Specific Background (Optional)</t>
  </si>
  <si>
    <t>TEFs</t>
  </si>
  <si>
    <t>Total Benzo(a)pyrene Equivalents</t>
  </si>
  <si>
    <t>Does This Sample Exceed:</t>
  </si>
  <si>
    <t>Site Specific Background Concentration</t>
  </si>
  <si>
    <t>¬</t>
  </si>
  <si>
    <t>Alternative SCTLs or Background Concentrations can be entered here.</t>
  </si>
  <si>
    <t>Instructions can be found below the table</t>
  </si>
  <si>
    <t>SCTL Type</t>
  </si>
  <si>
    <t>Value</t>
  </si>
  <si>
    <t>Units</t>
  </si>
  <si>
    <t>TEF = Toxic Equivalency Factor</t>
  </si>
  <si>
    <t>TEF</t>
  </si>
  <si>
    <t>Benzo(a)Pyrene Equivalents Calculator Instructions</t>
  </si>
  <si>
    <t>Total Equivalents</t>
  </si>
  <si>
    <t>Comparisons to SCTLs</t>
  </si>
  <si>
    <t>Contaminant Concentrations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</si>
</sst>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6" x14ac:knownFonts="1">
    <font>
      <sz val="10"/>
      <name val="Arial"/>
    </font>
    <font>
      <sz val="16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EBFFED"/>
        <bgColor indexed="64"/>
      </patternFill>
    </fill>
    <fill>
      <patternFill patternType="solid">
        <fgColor rgb="FFDAFBD5"/>
        <bgColor indexed="64"/>
      </patternFill>
    </fill>
    <fill>
      <patternFill patternType="solid">
        <fgColor rgb="FFFCFFE1"/>
        <bgColor indexed="64"/>
      </patternFill>
    </fill>
    <fill>
      <patternFill patternType="solid">
        <fgColor rgb="FFD4E2F4"/>
        <bgColor indexed="64"/>
      </patternFill>
    </fill>
    <fill>
      <patternFill patternType="solid">
        <fgColor rgb="FFD5FFDA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0" xfId="0" applyFont="1" applyBorder="1" applyAlignment="1">
      <alignment vertic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Protection="1"/>
    <xf numFmtId="165" fontId="2" fillId="0" borderId="0" xfId="0" applyNumberFormat="1" applyFont="1" applyProtection="1"/>
    <xf numFmtId="0" fontId="2" fillId="0" borderId="1" xfId="0" applyFont="1" applyBorder="1" applyProtection="1"/>
    <xf numFmtId="0" fontId="2" fillId="0" borderId="1" xfId="0" applyFont="1" applyBorder="1" applyProtection="1"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7" xfId="0" applyFont="1" applyBorder="1"/>
    <xf numFmtId="0" fontId="2" fillId="0" borderId="8" xfId="0" applyFont="1" applyBorder="1" applyProtection="1">
      <protection locked="0"/>
    </xf>
    <xf numFmtId="0" fontId="2" fillId="0" borderId="9" xfId="0" applyFont="1" applyBorder="1"/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3" borderId="1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4" fillId="3" borderId="15" xfId="0" applyFont="1" applyFill="1" applyBorder="1" applyAlignment="1">
      <alignment horizontal="center" wrapText="1"/>
    </xf>
    <xf numFmtId="0" fontId="2" fillId="3" borderId="16" xfId="0" applyFont="1" applyFill="1" applyBorder="1"/>
    <xf numFmtId="164" fontId="2" fillId="3" borderId="13" xfId="0" applyNumberFormat="1" applyFont="1" applyFill="1" applyBorder="1" applyAlignment="1">
      <alignment horizontal="center"/>
    </xf>
    <xf numFmtId="0" fontId="2" fillId="3" borderId="17" xfId="0" applyFont="1" applyFill="1" applyBorder="1"/>
    <xf numFmtId="164" fontId="2" fillId="3" borderId="3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0" fontId="2" fillId="3" borderId="18" xfId="0" applyFont="1" applyFill="1" applyBorder="1"/>
    <xf numFmtId="164" fontId="2" fillId="3" borderId="4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wrapText="1"/>
    </xf>
    <xf numFmtId="164" fontId="2" fillId="3" borderId="16" xfId="0" applyNumberFormat="1" applyFont="1" applyFill="1" applyBorder="1" applyAlignment="1">
      <alignment horizontal="center"/>
    </xf>
    <xf numFmtId="164" fontId="2" fillId="3" borderId="17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165" fontId="2" fillId="3" borderId="17" xfId="0" applyNumberFormat="1" applyFont="1" applyFill="1" applyBorder="1" applyAlignment="1">
      <alignment horizontal="center"/>
    </xf>
    <xf numFmtId="164" fontId="2" fillId="3" borderId="18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 vertical="center"/>
    </xf>
    <xf numFmtId="166" fontId="2" fillId="4" borderId="19" xfId="0" applyNumberFormat="1" applyFont="1" applyFill="1" applyBorder="1" applyAlignment="1">
      <alignment horizontal="center"/>
    </xf>
    <xf numFmtId="166" fontId="2" fillId="4" borderId="20" xfId="0" applyNumberFormat="1" applyFont="1" applyFill="1" applyBorder="1" applyAlignment="1">
      <alignment horizontal="center"/>
    </xf>
    <xf numFmtId="166" fontId="2" fillId="4" borderId="21" xfId="0" applyNumberFormat="1" applyFont="1" applyFill="1" applyBorder="1" applyAlignment="1">
      <alignment horizontal="center"/>
    </xf>
    <xf numFmtId="166" fontId="2" fillId="4" borderId="13" xfId="0" applyNumberFormat="1" applyFont="1" applyFill="1" applyBorder="1" applyAlignment="1">
      <alignment horizontal="center"/>
    </xf>
    <xf numFmtId="166" fontId="2" fillId="4" borderId="3" xfId="0" applyNumberFormat="1" applyFont="1" applyFill="1" applyBorder="1" applyAlignment="1">
      <alignment horizontal="center"/>
    </xf>
    <xf numFmtId="166" fontId="2" fillId="4" borderId="4" xfId="0" applyNumberFormat="1" applyFont="1" applyFill="1" applyBorder="1" applyAlignment="1">
      <alignment horizontal="center"/>
    </xf>
    <xf numFmtId="166" fontId="2" fillId="4" borderId="22" xfId="0" applyNumberFormat="1" applyFont="1" applyFill="1" applyBorder="1" applyAlignment="1">
      <alignment horizontal="center"/>
    </xf>
    <xf numFmtId="166" fontId="2" fillId="4" borderId="23" xfId="0" applyNumberFormat="1" applyFont="1" applyFill="1" applyBorder="1" applyAlignment="1">
      <alignment horizontal="center"/>
    </xf>
    <xf numFmtId="166" fontId="2" fillId="4" borderId="24" xfId="0" applyNumberFormat="1" applyFont="1" applyFill="1" applyBorder="1" applyAlignment="1">
      <alignment horizontal="center"/>
    </xf>
    <xf numFmtId="166" fontId="2" fillId="4" borderId="2" xfId="0" applyNumberFormat="1" applyFont="1" applyFill="1" applyBorder="1" applyAlignment="1">
      <alignment horizontal="center"/>
    </xf>
    <xf numFmtId="166" fontId="2" fillId="4" borderId="23" xfId="0" applyNumberFormat="1" applyFont="1" applyFill="1" applyBorder="1" applyAlignment="1" applyProtection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5" borderId="25" xfId="0" applyFont="1" applyFill="1" applyBorder="1" applyAlignment="1" applyProtection="1">
      <alignment horizontal="center" vertical="center"/>
      <protection locked="0"/>
    </xf>
    <xf numFmtId="0" fontId="2" fillId="5" borderId="26" xfId="0" applyFont="1" applyFill="1" applyBorder="1" applyAlignment="1" applyProtection="1">
      <alignment horizontal="center" vertical="center"/>
      <protection locked="0"/>
    </xf>
    <xf numFmtId="14" fontId="2" fillId="5" borderId="3" xfId="0" applyNumberFormat="1" applyFont="1" applyFill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3" borderId="15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35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2" fillId="0" borderId="36" xfId="0" applyNumberFormat="1" applyFont="1" applyBorder="1" applyAlignment="1">
      <alignment horizontal="left" wrapText="1"/>
    </xf>
    <xf numFmtId="0" fontId="2" fillId="0" borderId="32" xfId="0" applyNumberFormat="1" applyFont="1" applyBorder="1" applyAlignment="1">
      <alignment horizontal="left" wrapText="1"/>
    </xf>
    <xf numFmtId="0" fontId="2" fillId="0" borderId="33" xfId="0" applyNumberFormat="1" applyFont="1" applyBorder="1" applyAlignment="1">
      <alignment horizontal="left" wrapText="1"/>
    </xf>
    <xf numFmtId="0" fontId="2" fillId="0" borderId="34" xfId="0" applyNumberFormat="1" applyFont="1" applyBorder="1" applyAlignment="1">
      <alignment horizontal="left" wrapText="1"/>
    </xf>
    <xf numFmtId="0" fontId="1" fillId="7" borderId="14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3" borderId="37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/>
    </xf>
    <xf numFmtId="0" fontId="2" fillId="3" borderId="39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4" fillId="6" borderId="14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left" wrapText="1"/>
    </xf>
    <xf numFmtId="0" fontId="3" fillId="0" borderId="30" xfId="0" applyNumberFormat="1" applyFont="1" applyBorder="1" applyAlignment="1">
      <alignment horizontal="left" wrapText="1"/>
    </xf>
    <xf numFmtId="0" fontId="3" fillId="0" borderId="31" xfId="0" applyNumberFormat="1" applyFont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numFmt numFmtId="1" formatCode="0"/>
    </dxf>
    <dxf>
      <numFmt numFmtId="174" formatCode="0.000000"/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A5E9A5"/>
        </patternFill>
      </fill>
    </dxf>
    <dxf>
      <fill>
        <patternFill patternType="solid">
          <bgColor rgb="FFF48A7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9"/>
  <sheetViews>
    <sheetView showGridLines="0" tabSelected="1" topLeftCell="A16" zoomScale="85" zoomScaleNormal="85" workbookViewId="0">
      <selection activeCell="H44" sqref="H44"/>
    </sheetView>
  </sheetViews>
  <sheetFormatPr defaultColWidth="0" defaultRowHeight="14.25" x14ac:dyDescent="0.2"/>
  <cols>
    <col min="1" max="1" width="26.42578125" style="1" customWidth="1"/>
    <col min="2" max="2" width="14.42578125" style="1" customWidth="1"/>
    <col min="3" max="3" width="16.28515625" style="1" bestFit="1" customWidth="1"/>
    <col min="4" max="5" width="16" style="1" bestFit="1" customWidth="1"/>
    <col min="6" max="6" width="16.28515625" style="1" bestFit="1" customWidth="1"/>
    <col min="7" max="7" width="17.140625" style="1" customWidth="1"/>
    <col min="8" max="8" width="17" style="1" customWidth="1"/>
    <col min="9" max="12" width="16" style="1" bestFit="1" customWidth="1"/>
    <col min="13" max="13" width="8.85546875" style="1" customWidth="1"/>
    <col min="14" max="14" width="19.5703125" style="1" customWidth="1"/>
    <col min="15" max="17" width="8.85546875" style="1" customWidth="1"/>
    <col min="18" max="23" width="0" style="1" hidden="1" customWidth="1"/>
    <col min="24" max="24" width="12.28515625" style="1" hidden="1" customWidth="1"/>
    <col min="25" max="16384" width="0" style="1" hidden="1"/>
  </cols>
  <sheetData>
    <row r="1" spans="1:24" ht="20.100000000000001" customHeight="1" thickBot="1" x14ac:dyDescent="0.35">
      <c r="A1" s="87" t="s">
        <v>11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24" ht="19.5" customHeight="1" x14ac:dyDescent="0.2">
      <c r="A2" s="90" t="s">
        <v>32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24" ht="15.75" customHeight="1" thickBot="1" x14ac:dyDescent="0.25">
      <c r="A3" s="90" t="s">
        <v>59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24" ht="15.75" customHeight="1" x14ac:dyDescent="0.2">
      <c r="A4" s="26" t="s">
        <v>37</v>
      </c>
      <c r="B4" s="106"/>
      <c r="C4" s="106"/>
      <c r="D4" s="106"/>
      <c r="E4" s="107"/>
      <c r="F4" s="77"/>
      <c r="G4" s="108" t="s">
        <v>60</v>
      </c>
      <c r="H4" s="109"/>
      <c r="I4" s="21" t="s">
        <v>61</v>
      </c>
      <c r="J4" s="22" t="s">
        <v>62</v>
      </c>
      <c r="K4" s="77"/>
      <c r="L4" s="77"/>
      <c r="X4" s="1" t="s">
        <v>49</v>
      </c>
    </row>
    <row r="5" spans="1:24" ht="15.75" customHeight="1" x14ac:dyDescent="0.2">
      <c r="A5" s="27" t="s">
        <v>44</v>
      </c>
      <c r="B5" s="91"/>
      <c r="C5" s="91"/>
      <c r="D5" s="91"/>
      <c r="E5" s="92"/>
      <c r="F5" s="14"/>
      <c r="G5" s="99" t="s">
        <v>47</v>
      </c>
      <c r="H5" s="98"/>
      <c r="I5" s="19">
        <v>0.1</v>
      </c>
      <c r="J5" s="23" t="s">
        <v>46</v>
      </c>
      <c r="K5" s="14"/>
      <c r="L5" s="14"/>
      <c r="U5" s="17" t="s">
        <v>47</v>
      </c>
      <c r="V5" s="17">
        <v>0.1</v>
      </c>
      <c r="W5" s="17" t="s">
        <v>46</v>
      </c>
      <c r="X5" s="18">
        <f>RDEN+0.049</f>
        <v>0.14900000000000002</v>
      </c>
    </row>
    <row r="6" spans="1:24" ht="15.75" customHeight="1" thickBot="1" x14ac:dyDescent="0.25">
      <c r="A6" s="28" t="s">
        <v>38</v>
      </c>
      <c r="B6" s="93"/>
      <c r="C6" s="93"/>
      <c r="D6" s="93"/>
      <c r="E6" s="94"/>
      <c r="F6" s="14"/>
      <c r="G6" s="99" t="s">
        <v>48</v>
      </c>
      <c r="H6" s="98"/>
      <c r="I6" s="19">
        <v>0.7</v>
      </c>
      <c r="J6" s="23" t="s">
        <v>46</v>
      </c>
      <c r="K6" s="14"/>
      <c r="L6" s="14"/>
      <c r="U6" s="17" t="s">
        <v>48</v>
      </c>
      <c r="V6" s="17">
        <v>0.7</v>
      </c>
      <c r="W6" s="17" t="s">
        <v>46</v>
      </c>
      <c r="X6" s="18">
        <f>IDEN+0.049</f>
        <v>0.749</v>
      </c>
    </row>
    <row r="7" spans="1:24" ht="17.25" customHeight="1" x14ac:dyDescent="0.25">
      <c r="A7" s="14"/>
      <c r="B7" s="14"/>
      <c r="C7" s="14"/>
      <c r="D7" s="14"/>
      <c r="E7" s="14"/>
      <c r="F7" s="14"/>
      <c r="G7" s="99" t="s">
        <v>51</v>
      </c>
      <c r="H7" s="98"/>
      <c r="I7" s="20"/>
      <c r="J7" s="23" t="s">
        <v>46</v>
      </c>
      <c r="K7" s="14"/>
      <c r="L7" s="14"/>
      <c r="M7" s="16" t="s">
        <v>57</v>
      </c>
      <c r="N7" s="105" t="s">
        <v>58</v>
      </c>
      <c r="O7" s="105"/>
      <c r="P7" s="105"/>
      <c r="U7" s="17" t="s">
        <v>50</v>
      </c>
      <c r="V7" s="17" t="str">
        <f>IF(ISNUMBER(I7)=TRUE, I7, "")</f>
        <v/>
      </c>
      <c r="W7" s="17" t="s">
        <v>46</v>
      </c>
      <c r="X7" s="18" t="str">
        <f>IF(ISNUMBER(ASN)=TRUE, ASN+0.049, "")</f>
        <v/>
      </c>
    </row>
    <row r="8" spans="1:24" ht="15" customHeight="1" thickBot="1" x14ac:dyDescent="0.3">
      <c r="A8" s="2"/>
      <c r="B8" s="104" t="s">
        <v>63</v>
      </c>
      <c r="C8" s="104"/>
      <c r="D8" s="3"/>
      <c r="E8" s="14"/>
      <c r="F8" s="14"/>
      <c r="G8" s="100" t="s">
        <v>52</v>
      </c>
      <c r="H8" s="101"/>
      <c r="I8" s="24"/>
      <c r="J8" s="25" t="s">
        <v>46</v>
      </c>
      <c r="K8" s="14"/>
      <c r="L8" s="14"/>
      <c r="M8" s="16" t="s">
        <v>57</v>
      </c>
      <c r="N8" s="105"/>
      <c r="O8" s="105"/>
      <c r="P8" s="105"/>
      <c r="U8" s="17" t="s">
        <v>56</v>
      </c>
      <c r="V8" s="17" t="str">
        <f>IF(ISNUMBER(I8)=TRUE, I8, "")</f>
        <v/>
      </c>
      <c r="W8" s="17" t="s">
        <v>46</v>
      </c>
      <c r="X8" s="18" t="str">
        <f>IF(ISNUMBER(BCN)=TRUE, BCN+0.049, "")</f>
        <v/>
      </c>
    </row>
    <row r="9" spans="1:24" ht="12.75" customHeight="1" thickBot="1" x14ac:dyDescent="0.25">
      <c r="A9" s="14"/>
      <c r="B9" s="5"/>
      <c r="C9" s="5"/>
      <c r="D9" s="5"/>
      <c r="E9" s="14"/>
      <c r="F9" s="14"/>
      <c r="G9" s="14"/>
      <c r="H9" s="14"/>
      <c r="I9" s="14"/>
      <c r="J9" s="14"/>
      <c r="K9" s="14"/>
      <c r="L9" s="14"/>
    </row>
    <row r="10" spans="1:24" ht="27" customHeight="1" x14ac:dyDescent="0.2">
      <c r="A10" s="95"/>
      <c r="B10" s="29" t="s">
        <v>39</v>
      </c>
      <c r="C10" s="67"/>
      <c r="D10" s="68"/>
      <c r="E10" s="67"/>
      <c r="F10" s="68"/>
      <c r="G10" s="67"/>
      <c r="H10" s="68"/>
      <c r="I10" s="67"/>
      <c r="J10" s="68"/>
      <c r="K10" s="67"/>
      <c r="L10" s="69"/>
    </row>
    <row r="11" spans="1:24" ht="16.5" customHeight="1" x14ac:dyDescent="0.2">
      <c r="A11" s="96"/>
      <c r="B11" s="30" t="s">
        <v>1</v>
      </c>
      <c r="C11" s="70"/>
      <c r="D11" s="71"/>
      <c r="E11" s="72"/>
      <c r="F11" s="71"/>
      <c r="G11" s="72"/>
      <c r="H11" s="71"/>
      <c r="I11" s="72"/>
      <c r="J11" s="71"/>
      <c r="K11" s="72"/>
      <c r="L11" s="73"/>
      <c r="X11" s="1" t="s">
        <v>53</v>
      </c>
    </row>
    <row r="12" spans="1:24" ht="28.5" x14ac:dyDescent="0.2">
      <c r="A12" s="96"/>
      <c r="B12" s="30" t="s">
        <v>45</v>
      </c>
      <c r="C12" s="72"/>
      <c r="D12" s="71"/>
      <c r="E12" s="72"/>
      <c r="F12" s="71"/>
      <c r="G12" s="72"/>
      <c r="H12" s="71"/>
      <c r="I12" s="72"/>
      <c r="J12" s="71"/>
      <c r="K12" s="72"/>
      <c r="L12" s="73"/>
      <c r="X12" s="6">
        <v>1</v>
      </c>
    </row>
    <row r="13" spans="1:24" ht="15.75" customHeight="1" thickBot="1" x14ac:dyDescent="0.25">
      <c r="A13" s="97"/>
      <c r="B13" s="31" t="s">
        <v>10</v>
      </c>
      <c r="C13" s="74"/>
      <c r="D13" s="75"/>
      <c r="E13" s="74"/>
      <c r="F13" s="75"/>
      <c r="G13" s="74"/>
      <c r="H13" s="75"/>
      <c r="I13" s="74"/>
      <c r="J13" s="75"/>
      <c r="K13" s="74"/>
      <c r="L13" s="76"/>
      <c r="X13" s="7">
        <v>0.1</v>
      </c>
    </row>
    <row r="14" spans="1:24" ht="15.75" customHeight="1" thickBot="1" x14ac:dyDescent="0.25">
      <c r="A14" s="110" t="s">
        <v>68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2"/>
      <c r="X14" s="7"/>
    </row>
    <row r="15" spans="1:24" ht="35.25" customHeight="1" thickBot="1" x14ac:dyDescent="0.3">
      <c r="A15" s="32" t="s">
        <v>2</v>
      </c>
      <c r="B15" s="33" t="s">
        <v>64</v>
      </c>
      <c r="C15" s="79" t="str">
        <f>IF(ISBLANK(C10)=TRUE, "", C10&amp;" (mg/kg)")</f>
        <v/>
      </c>
      <c r="D15" s="79" t="str">
        <f t="shared" ref="D15:L15" si="0">IF(ISBLANK(D10)=TRUE, "", D10&amp;" (mg/kg)")</f>
        <v/>
      </c>
      <c r="E15" s="79" t="str">
        <f t="shared" si="0"/>
        <v/>
      </c>
      <c r="F15" s="79" t="str">
        <f t="shared" si="0"/>
        <v/>
      </c>
      <c r="G15" s="79" t="str">
        <f t="shared" si="0"/>
        <v/>
      </c>
      <c r="H15" s="79" t="str">
        <f t="shared" si="0"/>
        <v/>
      </c>
      <c r="I15" s="79" t="str">
        <f t="shared" si="0"/>
        <v/>
      </c>
      <c r="J15" s="79" t="str">
        <f t="shared" si="0"/>
        <v/>
      </c>
      <c r="K15" s="79" t="str">
        <f t="shared" si="0"/>
        <v/>
      </c>
      <c r="L15" s="79" t="str">
        <f t="shared" si="0"/>
        <v/>
      </c>
      <c r="X15" s="7">
        <v>0.1</v>
      </c>
    </row>
    <row r="16" spans="1:24" ht="15.75" customHeight="1" x14ac:dyDescent="0.2">
      <c r="A16" s="34" t="s">
        <v>3</v>
      </c>
      <c r="B16" s="35">
        <v>1</v>
      </c>
      <c r="C16" s="67"/>
      <c r="D16" s="68"/>
      <c r="E16" s="67"/>
      <c r="F16" s="68"/>
      <c r="G16" s="67"/>
      <c r="H16" s="68"/>
      <c r="I16" s="67"/>
      <c r="J16" s="68"/>
      <c r="K16" s="67"/>
      <c r="L16" s="69"/>
      <c r="X16" s="8">
        <v>0.01</v>
      </c>
    </row>
    <row r="17" spans="1:24" ht="15.75" customHeight="1" x14ac:dyDescent="0.2">
      <c r="A17" s="36" t="s">
        <v>4</v>
      </c>
      <c r="B17" s="37">
        <v>0.1</v>
      </c>
      <c r="C17" s="72"/>
      <c r="D17" s="71"/>
      <c r="E17" s="72"/>
      <c r="F17" s="71"/>
      <c r="G17" s="72"/>
      <c r="H17" s="71"/>
      <c r="I17" s="72"/>
      <c r="J17" s="71"/>
      <c r="K17" s="72"/>
      <c r="L17" s="73"/>
      <c r="X17" s="9">
        <v>1E-3</v>
      </c>
    </row>
    <row r="18" spans="1:24" ht="15.75" customHeight="1" x14ac:dyDescent="0.2">
      <c r="A18" s="36" t="s">
        <v>5</v>
      </c>
      <c r="B18" s="37">
        <v>0.1</v>
      </c>
      <c r="C18" s="72"/>
      <c r="D18" s="71"/>
      <c r="E18" s="72"/>
      <c r="F18" s="71"/>
      <c r="G18" s="72"/>
      <c r="H18" s="71"/>
      <c r="I18" s="72"/>
      <c r="J18" s="71"/>
      <c r="K18" s="72"/>
      <c r="L18" s="73"/>
      <c r="X18" s="7">
        <v>1</v>
      </c>
    </row>
    <row r="19" spans="1:24" ht="15.75" customHeight="1" thickBot="1" x14ac:dyDescent="0.25">
      <c r="A19" s="36" t="s">
        <v>6</v>
      </c>
      <c r="B19" s="38">
        <v>0.01</v>
      </c>
      <c r="C19" s="72"/>
      <c r="D19" s="71"/>
      <c r="E19" s="72"/>
      <c r="F19" s="71"/>
      <c r="G19" s="72"/>
      <c r="H19" s="71"/>
      <c r="I19" s="72"/>
      <c r="J19" s="71"/>
      <c r="K19" s="72"/>
      <c r="L19" s="73"/>
      <c r="X19" s="10">
        <v>0.1</v>
      </c>
    </row>
    <row r="20" spans="1:24" ht="15.75" customHeight="1" x14ac:dyDescent="0.2">
      <c r="A20" s="36" t="s">
        <v>7</v>
      </c>
      <c r="B20" s="39">
        <v>1E-3</v>
      </c>
      <c r="C20" s="72"/>
      <c r="D20" s="71"/>
      <c r="E20" s="72"/>
      <c r="F20" s="71"/>
      <c r="G20" s="72"/>
      <c r="H20" s="71"/>
      <c r="I20" s="72"/>
      <c r="J20" s="71"/>
      <c r="K20" s="72"/>
      <c r="L20" s="73"/>
    </row>
    <row r="21" spans="1:24" x14ac:dyDescent="0.2">
      <c r="A21" s="36" t="s">
        <v>8</v>
      </c>
      <c r="B21" s="37">
        <v>1</v>
      </c>
      <c r="C21" s="72"/>
      <c r="D21" s="71"/>
      <c r="E21" s="72"/>
      <c r="F21" s="71"/>
      <c r="G21" s="72"/>
      <c r="H21" s="71"/>
      <c r="I21" s="72"/>
      <c r="J21" s="71"/>
      <c r="K21" s="72"/>
      <c r="L21" s="73"/>
    </row>
    <row r="22" spans="1:24" ht="15" thickBot="1" x14ac:dyDescent="0.25">
      <c r="A22" s="40" t="s">
        <v>9</v>
      </c>
      <c r="B22" s="41">
        <v>0.1</v>
      </c>
      <c r="C22" s="74"/>
      <c r="D22" s="75"/>
      <c r="E22" s="74"/>
      <c r="F22" s="75"/>
      <c r="G22" s="74"/>
      <c r="H22" s="75"/>
      <c r="I22" s="74"/>
      <c r="J22" s="75"/>
      <c r="K22" s="74"/>
      <c r="L22" s="76"/>
    </row>
    <row r="23" spans="1:24" ht="16.5" customHeight="1" thickBot="1" x14ac:dyDescent="0.25">
      <c r="A23" s="110" t="s">
        <v>0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24" ht="15.75" thickBot="1" x14ac:dyDescent="0.3">
      <c r="A24" s="32" t="s">
        <v>2</v>
      </c>
      <c r="B24" s="42" t="s">
        <v>64</v>
      </c>
      <c r="C24" s="78" t="str">
        <f>IF(ISBLANK(C10)=TRUE, "", C10&amp;" (mg/kg)")</f>
        <v/>
      </c>
      <c r="D24" s="78" t="str">
        <f t="shared" ref="D24:L24" si="1">IF(ISBLANK(D10)=TRUE, "", D10&amp;" (mg/kg)")</f>
        <v/>
      </c>
      <c r="E24" s="78" t="str">
        <f t="shared" si="1"/>
        <v/>
      </c>
      <c r="F24" s="78" t="str">
        <f t="shared" si="1"/>
        <v/>
      </c>
      <c r="G24" s="78" t="str">
        <f t="shared" si="1"/>
        <v/>
      </c>
      <c r="H24" s="78" t="str">
        <f t="shared" si="1"/>
        <v/>
      </c>
      <c r="I24" s="78" t="str">
        <f t="shared" si="1"/>
        <v/>
      </c>
      <c r="J24" s="78" t="str">
        <f t="shared" si="1"/>
        <v/>
      </c>
      <c r="K24" s="78" t="str">
        <f t="shared" si="1"/>
        <v/>
      </c>
      <c r="L24" s="78" t="str">
        <f t="shared" si="1"/>
        <v/>
      </c>
    </row>
    <row r="25" spans="1:24" x14ac:dyDescent="0.2">
      <c r="A25" s="34" t="s">
        <v>3</v>
      </c>
      <c r="B25" s="43">
        <v>1</v>
      </c>
      <c r="C25" s="58">
        <f t="shared" ref="C25:L25" si="2">C16*$X12</f>
        <v>0</v>
      </c>
      <c r="D25" s="55">
        <f t="shared" si="2"/>
        <v>0</v>
      </c>
      <c r="E25" s="58">
        <f t="shared" si="2"/>
        <v>0</v>
      </c>
      <c r="F25" s="55">
        <f t="shared" si="2"/>
        <v>0</v>
      </c>
      <c r="G25" s="58">
        <f t="shared" si="2"/>
        <v>0</v>
      </c>
      <c r="H25" s="55">
        <f t="shared" si="2"/>
        <v>0</v>
      </c>
      <c r="I25" s="58">
        <f t="shared" si="2"/>
        <v>0</v>
      </c>
      <c r="J25" s="55">
        <f t="shared" si="2"/>
        <v>0</v>
      </c>
      <c r="K25" s="52">
        <f t="shared" si="2"/>
        <v>0</v>
      </c>
      <c r="L25" s="49">
        <f t="shared" si="2"/>
        <v>0</v>
      </c>
    </row>
    <row r="26" spans="1:24" x14ac:dyDescent="0.2">
      <c r="A26" s="36" t="s">
        <v>4</v>
      </c>
      <c r="B26" s="44">
        <v>0.1</v>
      </c>
      <c r="C26" s="53">
        <f t="shared" ref="C26:L26" si="3">C17*$X13</f>
        <v>0</v>
      </c>
      <c r="D26" s="56">
        <f t="shared" si="3"/>
        <v>0</v>
      </c>
      <c r="E26" s="53">
        <f t="shared" si="3"/>
        <v>0</v>
      </c>
      <c r="F26" s="56">
        <f t="shared" si="3"/>
        <v>0</v>
      </c>
      <c r="G26" s="53">
        <f t="shared" si="3"/>
        <v>0</v>
      </c>
      <c r="H26" s="56">
        <f t="shared" si="3"/>
        <v>0</v>
      </c>
      <c r="I26" s="53">
        <f t="shared" si="3"/>
        <v>0</v>
      </c>
      <c r="J26" s="56">
        <f t="shared" si="3"/>
        <v>0</v>
      </c>
      <c r="K26" s="53">
        <f t="shared" si="3"/>
        <v>0</v>
      </c>
      <c r="L26" s="50">
        <f t="shared" si="3"/>
        <v>0</v>
      </c>
    </row>
    <row r="27" spans="1:24" x14ac:dyDescent="0.2">
      <c r="A27" s="36" t="s">
        <v>5</v>
      </c>
      <c r="B27" s="44">
        <v>0.1</v>
      </c>
      <c r="C27" s="53">
        <f t="shared" ref="C27:L27" si="4">C18*$X15</f>
        <v>0</v>
      </c>
      <c r="D27" s="56">
        <f t="shared" si="4"/>
        <v>0</v>
      </c>
      <c r="E27" s="53">
        <f t="shared" si="4"/>
        <v>0</v>
      </c>
      <c r="F27" s="56">
        <f t="shared" si="4"/>
        <v>0</v>
      </c>
      <c r="G27" s="53">
        <f t="shared" si="4"/>
        <v>0</v>
      </c>
      <c r="H27" s="56">
        <f t="shared" si="4"/>
        <v>0</v>
      </c>
      <c r="I27" s="53">
        <f t="shared" si="4"/>
        <v>0</v>
      </c>
      <c r="J27" s="56">
        <f t="shared" si="4"/>
        <v>0</v>
      </c>
      <c r="K27" s="53">
        <f t="shared" si="4"/>
        <v>0</v>
      </c>
      <c r="L27" s="50">
        <f t="shared" si="4"/>
        <v>0</v>
      </c>
    </row>
    <row r="28" spans="1:24" ht="15" customHeight="1" x14ac:dyDescent="0.2">
      <c r="A28" s="36" t="s">
        <v>6</v>
      </c>
      <c r="B28" s="45">
        <v>0.01</v>
      </c>
      <c r="C28" s="53">
        <f t="shared" ref="C28:L28" si="5">C19*$X16</f>
        <v>0</v>
      </c>
      <c r="D28" s="56">
        <f t="shared" si="5"/>
        <v>0</v>
      </c>
      <c r="E28" s="53">
        <f t="shared" si="5"/>
        <v>0</v>
      </c>
      <c r="F28" s="56">
        <f t="shared" si="5"/>
        <v>0</v>
      </c>
      <c r="G28" s="53">
        <f t="shared" si="5"/>
        <v>0</v>
      </c>
      <c r="H28" s="56">
        <f t="shared" si="5"/>
        <v>0</v>
      </c>
      <c r="I28" s="53">
        <f t="shared" si="5"/>
        <v>0</v>
      </c>
      <c r="J28" s="56">
        <f t="shared" si="5"/>
        <v>0</v>
      </c>
      <c r="K28" s="53">
        <f t="shared" si="5"/>
        <v>0</v>
      </c>
      <c r="L28" s="50">
        <f t="shared" si="5"/>
        <v>0</v>
      </c>
    </row>
    <row r="29" spans="1:24" x14ac:dyDescent="0.2">
      <c r="A29" s="36" t="s">
        <v>7</v>
      </c>
      <c r="B29" s="46">
        <v>1E-3</v>
      </c>
      <c r="C29" s="53">
        <f t="shared" ref="C29:L29" si="6">C20*$X17</f>
        <v>0</v>
      </c>
      <c r="D29" s="59">
        <f t="shared" si="6"/>
        <v>0</v>
      </c>
      <c r="E29" s="53">
        <f t="shared" si="6"/>
        <v>0</v>
      </c>
      <c r="F29" s="56">
        <f t="shared" si="6"/>
        <v>0</v>
      </c>
      <c r="G29" s="53">
        <f t="shared" si="6"/>
        <v>0</v>
      </c>
      <c r="H29" s="56">
        <f t="shared" si="6"/>
        <v>0</v>
      </c>
      <c r="I29" s="53">
        <f t="shared" si="6"/>
        <v>0</v>
      </c>
      <c r="J29" s="56">
        <f t="shared" si="6"/>
        <v>0</v>
      </c>
      <c r="K29" s="53">
        <f t="shared" si="6"/>
        <v>0</v>
      </c>
      <c r="L29" s="50">
        <f t="shared" si="6"/>
        <v>0</v>
      </c>
    </row>
    <row r="30" spans="1:24" x14ac:dyDescent="0.2">
      <c r="A30" s="36" t="s">
        <v>8</v>
      </c>
      <c r="B30" s="44">
        <v>1</v>
      </c>
      <c r="C30" s="53">
        <f t="shared" ref="C30:L30" si="7">C21*$X18</f>
        <v>0</v>
      </c>
      <c r="D30" s="56">
        <f t="shared" si="7"/>
        <v>0</v>
      </c>
      <c r="E30" s="53">
        <f t="shared" si="7"/>
        <v>0</v>
      </c>
      <c r="F30" s="56">
        <f t="shared" si="7"/>
        <v>0</v>
      </c>
      <c r="G30" s="53">
        <f t="shared" si="7"/>
        <v>0</v>
      </c>
      <c r="H30" s="56">
        <f t="shared" si="7"/>
        <v>0</v>
      </c>
      <c r="I30" s="53">
        <f t="shared" si="7"/>
        <v>0</v>
      </c>
      <c r="J30" s="56">
        <f t="shared" si="7"/>
        <v>0</v>
      </c>
      <c r="K30" s="53">
        <f t="shared" si="7"/>
        <v>0</v>
      </c>
      <c r="L30" s="50">
        <f t="shared" si="7"/>
        <v>0</v>
      </c>
    </row>
    <row r="31" spans="1:24" ht="15" customHeight="1" thickBot="1" x14ac:dyDescent="0.25">
      <c r="A31" s="40" t="s">
        <v>9</v>
      </c>
      <c r="B31" s="47">
        <v>0.1</v>
      </c>
      <c r="C31" s="54">
        <f t="shared" ref="C31:L31" si="8">C22*$X19</f>
        <v>0</v>
      </c>
      <c r="D31" s="57">
        <f t="shared" si="8"/>
        <v>0</v>
      </c>
      <c r="E31" s="54">
        <f t="shared" si="8"/>
        <v>0</v>
      </c>
      <c r="F31" s="57">
        <f t="shared" si="8"/>
        <v>0</v>
      </c>
      <c r="G31" s="54">
        <f t="shared" si="8"/>
        <v>0</v>
      </c>
      <c r="H31" s="57">
        <f t="shared" si="8"/>
        <v>0</v>
      </c>
      <c r="I31" s="54">
        <f t="shared" si="8"/>
        <v>0</v>
      </c>
      <c r="J31" s="57">
        <f t="shared" si="8"/>
        <v>0</v>
      </c>
      <c r="K31" s="54">
        <f t="shared" si="8"/>
        <v>0</v>
      </c>
      <c r="L31" s="51">
        <f t="shared" si="8"/>
        <v>0</v>
      </c>
    </row>
    <row r="32" spans="1:24" ht="15.75" thickBot="1" x14ac:dyDescent="0.25">
      <c r="A32" s="110" t="s">
        <v>66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2"/>
    </row>
    <row r="33" spans="1:13" ht="15.75" thickBot="1" x14ac:dyDescent="0.3">
      <c r="A33" s="123" t="s">
        <v>54</v>
      </c>
      <c r="B33" s="124"/>
      <c r="C33" s="48">
        <f>SUM(C25:C31)</f>
        <v>0</v>
      </c>
      <c r="D33" s="48">
        <f t="shared" ref="D33:L33" si="9">SUM(D25:D31)</f>
        <v>0</v>
      </c>
      <c r="E33" s="48">
        <f t="shared" si="9"/>
        <v>0</v>
      </c>
      <c r="F33" s="48">
        <f t="shared" si="9"/>
        <v>0</v>
      </c>
      <c r="G33" s="48">
        <f t="shared" si="9"/>
        <v>0</v>
      </c>
      <c r="H33" s="48">
        <f t="shared" si="9"/>
        <v>0</v>
      </c>
      <c r="I33" s="48">
        <f t="shared" si="9"/>
        <v>0</v>
      </c>
      <c r="J33" s="48">
        <f t="shared" si="9"/>
        <v>0</v>
      </c>
      <c r="K33" s="48">
        <f t="shared" si="9"/>
        <v>0</v>
      </c>
      <c r="L33" s="48">
        <f t="shared" si="9"/>
        <v>0</v>
      </c>
      <c r="M33" s="14"/>
    </row>
    <row r="34" spans="1:13" ht="17.25" customHeight="1" thickBot="1" x14ac:dyDescent="0.25">
      <c r="A34" s="110" t="s">
        <v>67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2"/>
    </row>
    <row r="35" spans="1:13" ht="32.25" customHeight="1" thickBot="1" x14ac:dyDescent="0.3">
      <c r="A35" s="102" t="s">
        <v>55</v>
      </c>
      <c r="B35" s="103"/>
      <c r="C35" s="33" t="str">
        <f>IF(ISBLANK(C10)=TRUE, "", C10&amp;" (mg/kg)")</f>
        <v/>
      </c>
      <c r="D35" s="33" t="str">
        <f t="shared" ref="D35:L35" si="10">IF(ISBLANK(D10)=TRUE, "", D10&amp;" (mg/kg)")</f>
        <v/>
      </c>
      <c r="E35" s="33" t="str">
        <f t="shared" si="10"/>
        <v/>
      </c>
      <c r="F35" s="33" t="str">
        <f t="shared" si="10"/>
        <v/>
      </c>
      <c r="G35" s="33" t="str">
        <f t="shared" si="10"/>
        <v/>
      </c>
      <c r="H35" s="33" t="str">
        <f t="shared" si="10"/>
        <v/>
      </c>
      <c r="I35" s="33" t="str">
        <f t="shared" si="10"/>
        <v/>
      </c>
      <c r="J35" s="33" t="str">
        <f t="shared" si="10"/>
        <v/>
      </c>
      <c r="K35" s="33" t="str">
        <f t="shared" si="10"/>
        <v/>
      </c>
      <c r="L35" s="33" t="str">
        <f t="shared" si="10"/>
        <v/>
      </c>
    </row>
    <row r="36" spans="1:13" ht="32.1" customHeight="1" thickBot="1" x14ac:dyDescent="0.25">
      <c r="A36" s="125" t="str">
        <f>"The "&amp;RDET&amp;" of "&amp;RDEN&amp;" "&amp;RDEU&amp;"?"</f>
        <v>The Residential Direct Exposure SCTL of 0.1 mg/kg?</v>
      </c>
      <c r="B36" s="126"/>
      <c r="C36" s="64" t="str">
        <f t="shared" ref="C36:L36" si="11">IF((INT(C$33*1000))/1000&gt;RDER, "EXCEEDS", "OK")</f>
        <v>OK</v>
      </c>
      <c r="D36" s="60" t="str">
        <f t="shared" si="11"/>
        <v>OK</v>
      </c>
      <c r="E36" s="62" t="str">
        <f t="shared" si="11"/>
        <v>OK</v>
      </c>
      <c r="F36" s="60" t="str">
        <f t="shared" si="11"/>
        <v>OK</v>
      </c>
      <c r="G36" s="62" t="str">
        <f t="shared" si="11"/>
        <v>OK</v>
      </c>
      <c r="H36" s="60" t="str">
        <f t="shared" si="11"/>
        <v>OK</v>
      </c>
      <c r="I36" s="62" t="str">
        <f t="shared" si="11"/>
        <v>OK</v>
      </c>
      <c r="J36" s="60" t="str">
        <f t="shared" si="11"/>
        <v>OK</v>
      </c>
      <c r="K36" s="62" t="str">
        <f t="shared" si="11"/>
        <v>OK</v>
      </c>
      <c r="L36" s="60" t="str">
        <f t="shared" si="11"/>
        <v>OK</v>
      </c>
    </row>
    <row r="37" spans="1:13" ht="32.1" customHeight="1" thickBot="1" x14ac:dyDescent="0.25">
      <c r="A37" s="125" t="str">
        <f>"The "&amp;IDET&amp;" of "&amp;IDEN&amp;" "&amp;IDEU&amp;"?"</f>
        <v>The Industrial Direct Exposure SCTL of 0.7 mg/kg?</v>
      </c>
      <c r="B37" s="126"/>
      <c r="C37" s="64" t="str">
        <f t="shared" ref="C37:L37" si="12">IF((INT(C$33*1000))/1000&gt;IDER, "EXCEEDS", "OK")</f>
        <v>OK</v>
      </c>
      <c r="D37" s="60" t="str">
        <f t="shared" si="12"/>
        <v>OK</v>
      </c>
      <c r="E37" s="62" t="str">
        <f t="shared" si="12"/>
        <v>OK</v>
      </c>
      <c r="F37" s="60" t="str">
        <f t="shared" si="12"/>
        <v>OK</v>
      </c>
      <c r="G37" s="62" t="str">
        <f t="shared" si="12"/>
        <v>OK</v>
      </c>
      <c r="H37" s="60" t="str">
        <f t="shared" si="12"/>
        <v>OK</v>
      </c>
      <c r="I37" s="62" t="str">
        <f t="shared" si="12"/>
        <v>OK</v>
      </c>
      <c r="J37" s="60" t="str">
        <f t="shared" si="12"/>
        <v>OK</v>
      </c>
      <c r="K37" s="62" t="str">
        <f t="shared" si="12"/>
        <v>OK</v>
      </c>
      <c r="L37" s="60" t="str">
        <f t="shared" si="12"/>
        <v>OK</v>
      </c>
    </row>
    <row r="38" spans="1:13" ht="32.1" customHeight="1" thickBot="1" x14ac:dyDescent="0.25">
      <c r="A38" s="125" t="str">
        <f>IF(ISBLANK(I7)=FALSE, "The "&amp;AST&amp;" of "&amp;ASN&amp;" "&amp;ASU&amp;"?", "No Alternative SCTL Given")</f>
        <v>No Alternative SCTL Given</v>
      </c>
      <c r="B38" s="126"/>
      <c r="C38" s="64" t="str">
        <f t="shared" ref="C38:L38" si="13">IF(ISNUMBER($I$7)=TRUE,IF((INT(C$33*1000))/1000&gt;ASR,"EXCEEDS","OK"), "N/A")</f>
        <v>N/A</v>
      </c>
      <c r="D38" s="60" t="str">
        <f t="shared" si="13"/>
        <v>N/A</v>
      </c>
      <c r="E38" s="62" t="str">
        <f t="shared" si="13"/>
        <v>N/A</v>
      </c>
      <c r="F38" s="60" t="str">
        <f t="shared" si="13"/>
        <v>N/A</v>
      </c>
      <c r="G38" s="62" t="str">
        <f t="shared" si="13"/>
        <v>N/A</v>
      </c>
      <c r="H38" s="60" t="str">
        <f t="shared" si="13"/>
        <v>N/A</v>
      </c>
      <c r="I38" s="62" t="str">
        <f t="shared" si="13"/>
        <v>N/A</v>
      </c>
      <c r="J38" s="60" t="str">
        <f t="shared" si="13"/>
        <v>N/A</v>
      </c>
      <c r="K38" s="62" t="str">
        <f t="shared" si="13"/>
        <v>N/A</v>
      </c>
      <c r="L38" s="60" t="str">
        <f t="shared" si="13"/>
        <v>N/A</v>
      </c>
    </row>
    <row r="39" spans="1:13" ht="32.1" customHeight="1" thickBot="1" x14ac:dyDescent="0.25">
      <c r="A39" s="125" t="str">
        <f>IF(ISBLANK(I8)=FALSE, "The "&amp;BCT&amp;" of "&amp;BCN&amp;" "&amp;BCU&amp;"?", "No Site Specific Background Given")</f>
        <v>No Site Specific Background Given</v>
      </c>
      <c r="B39" s="126"/>
      <c r="C39" s="65" t="str">
        <f t="shared" ref="C39:L39" si="14">IF(ISNUMBER($I$8)=TRUE,IF((INT(C$33*1000))/1000&gt;BCR,"EXCEEDS","OK"), "N/A")</f>
        <v>N/A</v>
      </c>
      <c r="D39" s="61" t="str">
        <f t="shared" si="14"/>
        <v>N/A</v>
      </c>
      <c r="E39" s="63" t="str">
        <f t="shared" si="14"/>
        <v>N/A</v>
      </c>
      <c r="F39" s="61" t="str">
        <f t="shared" si="14"/>
        <v>N/A</v>
      </c>
      <c r="G39" s="63" t="str">
        <f t="shared" si="14"/>
        <v>N/A</v>
      </c>
      <c r="H39" s="61" t="str">
        <f t="shared" si="14"/>
        <v>N/A</v>
      </c>
      <c r="I39" s="63" t="str">
        <f t="shared" si="14"/>
        <v>N/A</v>
      </c>
      <c r="J39" s="61" t="str">
        <f t="shared" si="14"/>
        <v>N/A</v>
      </c>
      <c r="K39" s="63" t="str">
        <f t="shared" si="14"/>
        <v>N/A</v>
      </c>
      <c r="L39" s="61" t="str">
        <f t="shared" si="14"/>
        <v>N/A</v>
      </c>
    </row>
    <row r="40" spans="1:13" ht="15" x14ac:dyDescent="0.2">
      <c r="A40" s="80"/>
      <c r="B40" s="80"/>
      <c r="C40" s="66"/>
      <c r="D40" s="66"/>
      <c r="E40" s="66"/>
      <c r="F40" s="66"/>
      <c r="G40" s="66"/>
      <c r="H40" s="66"/>
      <c r="I40" s="66"/>
      <c r="J40" s="66"/>
      <c r="K40" s="66"/>
      <c r="L40" s="66"/>
    </row>
    <row r="41" spans="1:13" ht="15" thickBot="1" x14ac:dyDescent="0.25">
      <c r="B41" s="15"/>
    </row>
    <row r="42" spans="1:13" x14ac:dyDescent="0.2">
      <c r="A42" s="117" t="s">
        <v>65</v>
      </c>
      <c r="B42" s="118"/>
      <c r="C42" s="118"/>
      <c r="D42" s="118"/>
      <c r="E42" s="119"/>
    </row>
    <row r="43" spans="1:13" ht="15" thickBot="1" x14ac:dyDescent="0.25">
      <c r="A43" s="120"/>
      <c r="B43" s="121"/>
      <c r="C43" s="121"/>
      <c r="D43" s="121"/>
      <c r="E43" s="122"/>
    </row>
    <row r="45" spans="1:13" ht="15" x14ac:dyDescent="0.25">
      <c r="A45" s="116" t="s">
        <v>30</v>
      </c>
      <c r="B45" s="116"/>
      <c r="C45" s="116"/>
      <c r="D45" s="116"/>
      <c r="E45" s="116"/>
    </row>
    <row r="46" spans="1:13" ht="30" x14ac:dyDescent="0.25">
      <c r="A46" s="11" t="s">
        <v>26</v>
      </c>
      <c r="B46" s="12" t="s">
        <v>27</v>
      </c>
      <c r="C46" s="11" t="s">
        <v>12</v>
      </c>
      <c r="D46" s="116" t="s">
        <v>13</v>
      </c>
      <c r="E46" s="116"/>
    </row>
    <row r="47" spans="1:13" ht="28.5" x14ac:dyDescent="0.2">
      <c r="A47" s="4" t="s">
        <v>33</v>
      </c>
      <c r="B47" s="13" t="s">
        <v>23</v>
      </c>
      <c r="C47" s="4" t="s">
        <v>14</v>
      </c>
      <c r="D47" s="98" t="s">
        <v>15</v>
      </c>
      <c r="E47" s="98"/>
    </row>
    <row r="48" spans="1:13" x14ac:dyDescent="0.2">
      <c r="A48" s="4" t="s">
        <v>33</v>
      </c>
      <c r="B48" s="4" t="s">
        <v>24</v>
      </c>
      <c r="C48" s="4" t="s">
        <v>16</v>
      </c>
      <c r="D48" s="98" t="s">
        <v>19</v>
      </c>
      <c r="E48" s="98"/>
    </row>
    <row r="49" spans="1:11" x14ac:dyDescent="0.2">
      <c r="A49" s="4" t="s">
        <v>25</v>
      </c>
      <c r="B49" s="4" t="s">
        <v>29</v>
      </c>
      <c r="C49" s="4" t="s">
        <v>22</v>
      </c>
      <c r="D49" s="98" t="s">
        <v>17</v>
      </c>
      <c r="E49" s="98"/>
    </row>
    <row r="50" spans="1:11" x14ac:dyDescent="0.2">
      <c r="A50" s="4" t="s">
        <v>34</v>
      </c>
      <c r="B50" s="4" t="s">
        <v>24</v>
      </c>
      <c r="C50" s="4" t="s">
        <v>18</v>
      </c>
      <c r="D50" s="98" t="s">
        <v>19</v>
      </c>
      <c r="E50" s="98"/>
    </row>
    <row r="51" spans="1:11" x14ac:dyDescent="0.2">
      <c r="A51" s="4" t="s">
        <v>28</v>
      </c>
      <c r="B51" s="4" t="s">
        <v>24</v>
      </c>
      <c r="C51" s="4" t="s">
        <v>20</v>
      </c>
      <c r="D51" s="98" t="s">
        <v>19</v>
      </c>
      <c r="E51" s="98"/>
    </row>
    <row r="52" spans="1:11" x14ac:dyDescent="0.2">
      <c r="A52" s="4" t="s">
        <v>28</v>
      </c>
      <c r="B52" s="4" t="s">
        <v>36</v>
      </c>
      <c r="C52" s="4" t="s">
        <v>21</v>
      </c>
      <c r="D52" s="98" t="s">
        <v>17</v>
      </c>
      <c r="E52" s="98"/>
    </row>
    <row r="53" spans="1:11" ht="15" thickBot="1" x14ac:dyDescent="0.25"/>
    <row r="54" spans="1:11" ht="43.5" customHeight="1" x14ac:dyDescent="0.2">
      <c r="A54" s="113" t="s">
        <v>31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5"/>
    </row>
    <row r="55" spans="1:11" ht="15" customHeight="1" x14ac:dyDescent="0.2">
      <c r="A55" s="81" t="s">
        <v>35</v>
      </c>
      <c r="B55" s="82"/>
      <c r="C55" s="82"/>
      <c r="D55" s="82"/>
      <c r="E55" s="82"/>
      <c r="F55" s="82"/>
      <c r="G55" s="82"/>
      <c r="H55" s="82"/>
      <c r="I55" s="82"/>
      <c r="J55" s="82"/>
      <c r="K55" s="83"/>
    </row>
    <row r="56" spans="1:11" x14ac:dyDescent="0.2">
      <c r="A56" s="81" t="s">
        <v>40</v>
      </c>
      <c r="B56" s="82"/>
      <c r="C56" s="82"/>
      <c r="D56" s="82"/>
      <c r="E56" s="82"/>
      <c r="F56" s="82"/>
      <c r="G56" s="82"/>
      <c r="H56" s="82"/>
      <c r="I56" s="82"/>
      <c r="J56" s="82"/>
      <c r="K56" s="83"/>
    </row>
    <row r="57" spans="1:11" x14ac:dyDescent="0.2">
      <c r="A57" s="81" t="s">
        <v>43</v>
      </c>
      <c r="B57" s="82"/>
      <c r="C57" s="82"/>
      <c r="D57" s="82"/>
      <c r="E57" s="82"/>
      <c r="F57" s="82"/>
      <c r="G57" s="82"/>
      <c r="H57" s="82"/>
      <c r="I57" s="82"/>
      <c r="J57" s="82"/>
      <c r="K57" s="83"/>
    </row>
    <row r="58" spans="1:11" x14ac:dyDescent="0.2">
      <c r="A58" s="81" t="s">
        <v>41</v>
      </c>
      <c r="B58" s="82"/>
      <c r="C58" s="82"/>
      <c r="D58" s="82"/>
      <c r="E58" s="82"/>
      <c r="F58" s="82"/>
      <c r="G58" s="82"/>
      <c r="H58" s="82"/>
      <c r="I58" s="82"/>
      <c r="J58" s="82"/>
      <c r="K58" s="83"/>
    </row>
    <row r="59" spans="1:11" ht="28.5" customHeight="1" thickBot="1" x14ac:dyDescent="0.25">
      <c r="A59" s="84" t="s">
        <v>42</v>
      </c>
      <c r="B59" s="85"/>
      <c r="C59" s="85"/>
      <c r="D59" s="85"/>
      <c r="E59" s="85"/>
      <c r="F59" s="85"/>
      <c r="G59" s="85"/>
      <c r="H59" s="85"/>
      <c r="I59" s="85"/>
      <c r="J59" s="85"/>
      <c r="K59" s="86"/>
    </row>
  </sheetData>
  <sheetProtection password="C917" sheet="1"/>
  <mergeCells count="39">
    <mergeCell ref="A23:L23"/>
    <mergeCell ref="A42:E43"/>
    <mergeCell ref="A32:L32"/>
    <mergeCell ref="A33:B33"/>
    <mergeCell ref="A3:L3"/>
    <mergeCell ref="A36:B36"/>
    <mergeCell ref="A37:B37"/>
    <mergeCell ref="A38:B38"/>
    <mergeCell ref="A39:B39"/>
    <mergeCell ref="N7:P8"/>
    <mergeCell ref="B4:E4"/>
    <mergeCell ref="G4:H4"/>
    <mergeCell ref="A34:L34"/>
    <mergeCell ref="A14:L14"/>
    <mergeCell ref="A54:K54"/>
    <mergeCell ref="D52:E52"/>
    <mergeCell ref="A45:E45"/>
    <mergeCell ref="D46:E46"/>
    <mergeCell ref="D47:E47"/>
    <mergeCell ref="D50:E50"/>
    <mergeCell ref="D51:E51"/>
    <mergeCell ref="A55:K55"/>
    <mergeCell ref="A56:K56"/>
    <mergeCell ref="G5:H5"/>
    <mergeCell ref="G6:H6"/>
    <mergeCell ref="G7:H7"/>
    <mergeCell ref="G8:H8"/>
    <mergeCell ref="A35:B35"/>
    <mergeCell ref="B8:C8"/>
    <mergeCell ref="A57:K57"/>
    <mergeCell ref="A58:K58"/>
    <mergeCell ref="A59:K59"/>
    <mergeCell ref="A1:L1"/>
    <mergeCell ref="A2:L2"/>
    <mergeCell ref="B5:E5"/>
    <mergeCell ref="B6:E6"/>
    <mergeCell ref="A10:A13"/>
    <mergeCell ref="D48:E48"/>
    <mergeCell ref="D49:E49"/>
  </mergeCells>
  <phoneticPr fontId="0" type="noConversion"/>
  <conditionalFormatting sqref="C36:L40">
    <cfRule type="containsText" dxfId="5" priority="5" stopIfTrue="1" operator="containsText" text="EXCEEDS">
      <formula>NOT(ISERROR(SEARCH("EXCEEDS",C36)))</formula>
    </cfRule>
    <cfRule type="containsText" dxfId="4" priority="6" stopIfTrue="1" operator="containsText" text="OK">
      <formula>NOT(ISERROR(SEARCH("OK",C36)))</formula>
    </cfRule>
  </conditionalFormatting>
  <conditionalFormatting sqref="A38:B40">
    <cfRule type="containsText" dxfId="3" priority="4" stopIfTrue="1" operator="containsText" text="Given">
      <formula>NOT(ISERROR(SEARCH("Given",A38)))</formula>
    </cfRule>
  </conditionalFormatting>
  <conditionalFormatting sqref="C38:L40">
    <cfRule type="containsText" dxfId="2" priority="3" stopIfTrue="1" operator="containsText" text="N/A">
      <formula>NOT(ISERROR(SEARCH("N/A",C38)))</formula>
    </cfRule>
  </conditionalFormatting>
  <conditionalFormatting sqref="D29">
    <cfRule type="expression" dxfId="1" priority="1" stopIfTrue="1">
      <formula>$R$13=2</formula>
    </cfRule>
    <cfRule type="expression" dxfId="0" priority="2" stopIfTrue="1">
      <formula>$R$13=1</formula>
    </cfRule>
  </conditionalFormatting>
  <printOptions horizontalCentered="1"/>
  <pageMargins left="0.5" right="0.5" top="0.5" bottom="0.5" header="0.3" footer="0.3"/>
  <pageSetup scale="63" orientation="landscape" r:id="rId1"/>
  <headerFooter alignWithMargins="0">
    <oddHeader>&amp;LBenzo(a)pyrene Conversion Table&amp;R&amp;D</oddHeader>
    <oddFooter>&amp;L&amp;8&amp;F\&amp;A&amp;Cpage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B(a)p TEQs</vt:lpstr>
      <vt:lpstr>ASN</vt:lpstr>
      <vt:lpstr>ASR</vt:lpstr>
      <vt:lpstr>AST</vt:lpstr>
      <vt:lpstr>ASU</vt:lpstr>
      <vt:lpstr>BCN</vt:lpstr>
      <vt:lpstr>BCR</vt:lpstr>
      <vt:lpstr>BCT</vt:lpstr>
      <vt:lpstr>BCU</vt:lpstr>
      <vt:lpstr>IDEN</vt:lpstr>
      <vt:lpstr>IDER</vt:lpstr>
      <vt:lpstr>IDET</vt:lpstr>
      <vt:lpstr>IDEU</vt:lpstr>
      <vt:lpstr>'B(a)p TEQs'!Print_Area</vt:lpstr>
      <vt:lpstr>RDEN</vt:lpstr>
      <vt:lpstr>RDER</vt:lpstr>
      <vt:lpstr>RDET</vt:lpstr>
      <vt:lpstr>RDEU</vt:lpstr>
    </vt:vector>
  </TitlesOfParts>
  <Company>FDEP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Benzo(a)pyrene conversion table</dc:title>
  <dc:creator>FDEP</dc:creator>
  <cp:keywords>Benzo(a)pyrene; B(a)p; Conversion</cp:keywords>
  <dc:description>Fixed rounding error on comnparison statements 11-26-07</dc:description>
  <cp:lastModifiedBy>Fluitt, Nicole</cp:lastModifiedBy>
  <cp:lastPrinted>2016-01-06T18:15:32Z</cp:lastPrinted>
  <dcterms:created xsi:type="dcterms:W3CDTF">2005-04-26T13:22:53Z</dcterms:created>
  <dcterms:modified xsi:type="dcterms:W3CDTF">2017-02-08T20:25:37Z</dcterms:modified>
  <cp:category>Calculator</cp:category>
  <cp:contentStatus>Updated 11-26-07</cp:contentStatus>
</cp:coreProperties>
</file>