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SHW\SWM\_COMMON\FIN\FIN_SW\Guidance\ES\ES Examples\"/>
    </mc:Choice>
  </mc:AlternateContent>
  <xr:revisionPtr revIDLastSave="0" documentId="13_ncr:1_{590762B1-B820-423B-A8A4-F47B248B940D}" xr6:coauthVersionLast="45" xr6:coauthVersionMax="45" xr10:uidLastSave="{00000000-0000-0000-0000-000000000000}"/>
  <bookViews>
    <workbookView xWindow="31155" yWindow="1005" windowWidth="21600" windowHeight="14955" xr2:uid="{00000000-000D-0000-FFFF-FFFF00000000}"/>
  </bookViews>
  <sheets>
    <sheet name="Balance Method" sheetId="13" r:id="rId1"/>
    <sheet name="Pay-In Method" sheetId="14" r:id="rId2"/>
  </sheets>
  <definedNames>
    <definedName name="_xlnm.Print_Area" localSheetId="0">'Balance Method'!$A$1:$I$47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3" l="1"/>
  <c r="C32" i="13"/>
  <c r="D32" i="13"/>
  <c r="E32" i="13"/>
  <c r="F32" i="13"/>
  <c r="G32" i="13"/>
  <c r="H32" i="13"/>
  <c r="B32" i="13"/>
  <c r="I29" i="14"/>
  <c r="C33" i="14" s="1"/>
  <c r="H27" i="14"/>
  <c r="G27" i="14"/>
  <c r="G28" i="14"/>
  <c r="G31" i="14" s="1"/>
  <c r="B24" i="14"/>
  <c r="B27" i="14" s="1"/>
  <c r="C24" i="14"/>
  <c r="C27" i="14" s="1"/>
  <c r="D24" i="14"/>
  <c r="D27" i="14" s="1"/>
  <c r="E24" i="14"/>
  <c r="E27" i="14" s="1"/>
  <c r="F24" i="14"/>
  <c r="F27" i="14" s="1"/>
  <c r="I27" i="14" l="1"/>
  <c r="B28" i="14"/>
  <c r="H28" i="14"/>
  <c r="H31" i="14" l="1"/>
  <c r="H30" i="14"/>
  <c r="B30" i="14"/>
  <c r="B31" i="14"/>
  <c r="G30" i="14"/>
  <c r="D28" i="14"/>
  <c r="E28" i="14"/>
  <c r="F28" i="14"/>
  <c r="E31" i="14" l="1"/>
  <c r="E30" i="14"/>
  <c r="F31" i="14"/>
  <c r="F30" i="14"/>
  <c r="D31" i="14"/>
  <c r="D30" i="14"/>
  <c r="C28" i="14"/>
  <c r="I31" i="13"/>
  <c r="I32" i="13" s="1"/>
  <c r="C31" i="14" l="1"/>
  <c r="C30" i="14"/>
  <c r="I28" i="14"/>
  <c r="C34" i="14" s="1"/>
  <c r="D34" i="14" s="1"/>
  <c r="B35" i="13"/>
  <c r="I22" i="13"/>
  <c r="B26" i="13" l="1"/>
  <c r="C30" i="13"/>
  <c r="E30" i="13"/>
  <c r="F30" i="13"/>
  <c r="G30" i="13"/>
  <c r="C26" i="13"/>
  <c r="D26" i="13"/>
  <c r="D30" i="13" s="1"/>
  <c r="E26" i="13"/>
  <c r="F26" i="13"/>
  <c r="B30" i="13" l="1"/>
  <c r="H30" i="13" l="1"/>
  <c r="I30" i="13" s="1"/>
  <c r="B33" i="13" s="1"/>
  <c r="E33" i="13" l="1"/>
  <c r="F33" i="13"/>
  <c r="G33" i="13"/>
  <c r="H33" i="13"/>
  <c r="C33" i="13"/>
  <c r="D33" i="13"/>
  <c r="B36" i="13"/>
  <c r="D36" i="13" l="1"/>
  <c r="E36" i="13"/>
</calcChain>
</file>

<file path=xl/sharedStrings.xml><?xml version="1.0" encoding="utf-8"?>
<sst xmlns="http://schemas.openxmlformats.org/spreadsheetml/2006/main" count="128" uniqueCount="95">
  <si>
    <t>Abbreviation   -   Term</t>
  </si>
  <si>
    <t>Data</t>
  </si>
  <si>
    <t>Were Audit standards used?</t>
  </si>
  <si>
    <t>Are Funds restricted for closing and LTC?</t>
  </si>
  <si>
    <t>Was Audit submitted by March 31?</t>
  </si>
  <si>
    <t>Does it fairly represent financials with no problems?</t>
  </si>
  <si>
    <t>Mininum balance over/under</t>
  </si>
  <si>
    <t>Is the escrow agreement referenced?</t>
  </si>
  <si>
    <t>Is Rule 62-701.630(5)  referenced?</t>
  </si>
  <si>
    <t>Are Facility balances included?</t>
  </si>
  <si>
    <t>Unit / Estimate 2</t>
  </si>
  <si>
    <t>Unit / Estimate 3</t>
  </si>
  <si>
    <t>Unit / Estimate 4</t>
  </si>
  <si>
    <t>Unit / Estimate 5</t>
  </si>
  <si>
    <t>Unit / Estimate 1</t>
  </si>
  <si>
    <t>Summary</t>
  </si>
  <si>
    <t>Total</t>
  </si>
  <si>
    <t>Tire or WPF 1</t>
  </si>
  <si>
    <t>Tire or WPF 2</t>
  </si>
  <si>
    <t xml:space="preserve">                 funding requirements</t>
  </si>
  <si>
    <t>Totals</t>
  </si>
  <si>
    <t xml:space="preserve">Escrow Account.  WPFs and Tire facilities need to be fully funded (and therefore their estimates extracted from a landfill estimate).  An escrow balance for LTC is not required until final closing. </t>
  </si>
  <si>
    <t>Explanation</t>
  </si>
  <si>
    <t>Comment</t>
  </si>
  <si>
    <t>Enter "Yes" or "No"</t>
  </si>
  <si>
    <t>Other Audit Requirements</t>
  </si>
  <si>
    <t xml:space="preserve">CE   -   Closing Cost Estimate </t>
  </si>
  <si>
    <t xml:space="preserve">DL   -   Design Life </t>
  </si>
  <si>
    <t xml:space="preserve">DE   -   Design Life Exhausted </t>
  </si>
  <si>
    <t xml:space="preserve">E   -   Expenditures </t>
  </si>
  <si>
    <t xml:space="preserve">LTC-E   -   LTC Estimate </t>
  </si>
  <si>
    <t xml:space="preserve">Audit balance for Facility </t>
  </si>
  <si>
    <t xml:space="preserve">               Not used for determining</t>
  </si>
  <si>
    <t xml:space="preserve">Facility or Unit Name </t>
  </si>
  <si>
    <t xml:space="preserve">Year of audit </t>
  </si>
  <si>
    <t xml:space="preserve">Year first received waste </t>
  </si>
  <si>
    <t xml:space="preserve">Balance Requirement </t>
  </si>
  <si>
    <t xml:space="preserve">Facility Name </t>
  </si>
  <si>
    <t xml:space="preserve">Mininum balance over/under </t>
  </si>
  <si>
    <t xml:space="preserve">Checker </t>
  </si>
  <si>
    <t xml:space="preserve">Total in Escrow </t>
  </si>
  <si>
    <t xml:space="preserve">Total needed </t>
  </si>
  <si>
    <t xml:space="preserve"> Current dollar approved closing cost estimate (by solid waste disposal unit or group of units, e.g., per cost estimate form) at the beginning of the fiscal year</t>
  </si>
  <si>
    <t xml:space="preserve"> being audited. (If there is no approved current estimate at fiscal year start, use a more recent approved estimate.  If a subsequent approved estimate reduces </t>
  </si>
  <si>
    <t xml:space="preserve"> the required balance, use it.)  Extract Tire and MRF estimates and enter them in the right two collumns.</t>
  </si>
  <si>
    <t xml:space="preserve"> Period of time between initial receipt of waste and planned end of receipt of waste (in years).  DL equals Active Life at time of permitting, but DL is determined </t>
  </si>
  <si>
    <t xml:space="preserve"> at least annually (e.g., on each cost estimate form).  Leave blank for (entire) facilities in LTC.</t>
  </si>
  <si>
    <t xml:space="preserve"> Period of time between the initial receipt of waste and the audited fiscal year end (in years). DE is calculated from the fiscal year end of the audited year and </t>
  </si>
  <si>
    <t xml:space="preserve"> Year unit first received waste - enter year or if reported by month use, for example, for "March 2020" enter 2020.25)</t>
  </si>
  <si>
    <t xml:space="preserve"> "E" reverts to $0 when a subsequent cost estimate is reduced due to there being less to close.</t>
  </si>
  <si>
    <t xml:space="preserve"> The audit should provide a balance for each facility.</t>
  </si>
  <si>
    <t xml:space="preserve"> Expenses documented by the fiscal year audit(s) as being incurred closing or maintaining the landfill identified in the closure plan (i.e., included in estimate).</t>
  </si>
  <si>
    <t xml:space="preserve"> Approved annual long-term care cost estimate at the beginning of the fiscal year.  (If there is no approved current estimate at the fiscal year start, use a more</t>
  </si>
  <si>
    <t xml:space="preserve"> closed Department accepted.</t>
  </si>
  <si>
    <t xml:space="preserve"> recent approved estimate.  If a subsequent approved estimate reduces required balance, use it.)  Enter LTC-E only for a facility (entire facility) which is certified </t>
  </si>
  <si>
    <t>Balance Method Calculator:  [CEx(DE/DL)]-E</t>
  </si>
  <si>
    <t>Definition</t>
  </si>
  <si>
    <t xml:space="preserve">CV - current value of the escrow account </t>
  </si>
  <si>
    <t>Tire or WPF</t>
  </si>
  <si>
    <t>Total in Escrow</t>
  </si>
  <si>
    <t>Total needed</t>
  </si>
  <si>
    <t>LTC-E  -  LC Estimate (if in LTC)</t>
  </si>
  <si>
    <t>Calculations &amp; Comparisons</t>
  </si>
  <si>
    <t>Green tinted cells are for data entry; Pink tinted cells are calculated</t>
  </si>
  <si>
    <t xml:space="preserve">Green tinted cells are for data entry; Pink tinted cells are calculated. </t>
  </si>
  <si>
    <t>Other calculatiosn may be needed for your particular facility.</t>
  </si>
  <si>
    <t>Other calculations may be needed for your particular facility.</t>
  </si>
  <si>
    <t xml:space="preserve">Audit Sub-Balances </t>
  </si>
  <si>
    <t>This spreadsheet guide is to help determine the minimum funding requirements for each landfill in the landfill management escrow</t>
  </si>
  <si>
    <t>account for landfills and C&amp;Ds.   LTC is not required until closing and then only 1 years LTC.</t>
  </si>
  <si>
    <t>Landfill 1</t>
  </si>
  <si>
    <t>Landfill 2</t>
  </si>
  <si>
    <t xml:space="preserve">Y   -   Years remaining in Design Life </t>
  </si>
  <si>
    <t>Landfill 3</t>
  </si>
  <si>
    <t>Landfill 4</t>
  </si>
  <si>
    <t>Landfill 5</t>
  </si>
  <si>
    <t xml:space="preserve"> Current dollar approved closing cost estimate at the beginning of the fiscal year (FY) being audited.  (If there is no approved current estimate at FY start, </t>
  </si>
  <si>
    <t xml:space="preserve"> use a more recent approved estimate.  If a subsequent approved estimate reduces required payment, use it.)</t>
  </si>
  <si>
    <t xml:space="preserve"> The current value of the escrow account at the beginning of the fiscal year.</t>
  </si>
  <si>
    <t xml:space="preserve"> Period of time between initial receipt of waste and planned end of receipt of waste (in years).  DL equals Active Life at time of permitting, but DL is determined</t>
  </si>
  <si>
    <t xml:space="preserve"> annually on each cost estimate form.</t>
  </si>
  <si>
    <t xml:space="preserve"> Calculated:  Number of remaining years in the design life of the landfill at the beginning of the fiscal year</t>
  </si>
  <si>
    <t>Is there a schedule of deposits &amp; withdrawals by date?</t>
  </si>
  <si>
    <t>Are the Beginning and Ending balances listed?</t>
  </si>
  <si>
    <t xml:space="preserve">CV - Current Value of escrow account </t>
  </si>
  <si>
    <t xml:space="preserve">         Not used for determining</t>
  </si>
  <si>
    <t xml:space="preserve">            funding requirements</t>
  </si>
  <si>
    <t xml:space="preserve">Y  -  years remaining in the design life </t>
  </si>
  <si>
    <t xml:space="preserve">Annual LTC Estimate (if needed) </t>
  </si>
  <si>
    <t xml:space="preserve">Minimum Pay in Required </t>
  </si>
  <si>
    <t xml:space="preserve">FYE Balance required </t>
  </si>
  <si>
    <t xml:space="preserve">FYE Audit balance for Facility </t>
  </si>
  <si>
    <t xml:space="preserve">Mininum balance deficiency </t>
  </si>
  <si>
    <t>Pay-In Method:  Minimum Payment = (CE-CV)/Y</t>
  </si>
  <si>
    <t xml:space="preserve">This calculator is to help determine the minimum funding requirements for each landfill or partial landfill (by cost estimate form) when using the Balance Method for a Landfill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</si>
</sst>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trike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11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5FFE5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8EEED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F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5" xfId="0" applyFont="1" applyBorder="1"/>
    <xf numFmtId="0" fontId="6" fillId="0" borderId="5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2" fillId="0" borderId="0" xfId="0" applyFont="1"/>
    <xf numFmtId="40" fontId="10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6" fillId="0" borderId="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0" xfId="0" applyFont="1" applyAlignment="1"/>
    <xf numFmtId="0" fontId="6" fillId="0" borderId="5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/>
    </xf>
    <xf numFmtId="0" fontId="6" fillId="0" borderId="2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2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0" fontId="9" fillId="6" borderId="0" xfId="0" applyNumberFormat="1" applyFont="1" applyFill="1" applyBorder="1" applyAlignment="1">
      <alignment horizontal="center" wrapText="1"/>
    </xf>
    <xf numFmtId="1" fontId="4" fillId="2" borderId="16" xfId="1" applyNumberFormat="1" applyFont="1" applyFill="1" applyBorder="1" applyAlignment="1" applyProtection="1">
      <alignment horizontal="center"/>
      <protection locked="0"/>
    </xf>
    <xf numFmtId="1" fontId="4" fillId="2" borderId="6" xfId="1" applyNumberFormat="1" applyFont="1" applyFill="1" applyBorder="1" applyAlignment="1" applyProtection="1">
      <alignment horizontal="center"/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3" borderId="0" xfId="0" applyNumberFormat="1" applyFont="1" applyFill="1" applyAlignment="1">
      <alignment horizontal="center"/>
    </xf>
    <xf numFmtId="2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2" xfId="1" applyNumberFormat="1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>
      <alignment vertical="center" wrapText="1"/>
    </xf>
    <xf numFmtId="165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3" xfId="1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64" fontId="4" fillId="0" borderId="11" xfId="1" applyNumberFormat="1" applyFont="1" applyFill="1" applyBorder="1" applyAlignment="1">
      <alignment horizontal="center"/>
    </xf>
    <xf numFmtId="40" fontId="9" fillId="3" borderId="12" xfId="0" applyNumberFormat="1" applyFont="1" applyFill="1" applyBorder="1" applyAlignment="1">
      <alignment horizontal="right"/>
    </xf>
    <xf numFmtId="0" fontId="6" fillId="0" borderId="16" xfId="0" applyFont="1" applyBorder="1" applyAlignment="1">
      <alignment horizontal="center" vertical="center" wrapText="1"/>
    </xf>
    <xf numFmtId="164" fontId="4" fillId="2" borderId="21" xfId="1" applyNumberFormat="1" applyFont="1" applyFill="1" applyBorder="1" applyAlignment="1" applyProtection="1">
      <alignment horizontal="center"/>
      <protection locked="0"/>
    </xf>
    <xf numFmtId="164" fontId="4" fillId="3" borderId="23" xfId="0" applyNumberFormat="1" applyFont="1" applyFill="1" applyBorder="1" applyAlignment="1">
      <alignment horizontal="center"/>
    </xf>
    <xf numFmtId="164" fontId="7" fillId="3" borderId="23" xfId="1" applyNumberFormat="1" applyFont="1" applyFill="1" applyBorder="1" applyAlignment="1">
      <alignment horizontal="center"/>
    </xf>
    <xf numFmtId="8" fontId="9" fillId="3" borderId="11" xfId="1" quotePrefix="1" applyNumberFormat="1" applyFont="1" applyFill="1" applyBorder="1" applyAlignment="1">
      <alignment horizontal="center"/>
    </xf>
    <xf numFmtId="8" fontId="9" fillId="3" borderId="11" xfId="1" applyNumberFormat="1" applyFont="1" applyFill="1" applyBorder="1" applyAlignment="1">
      <alignment horizontal="center"/>
    </xf>
    <xf numFmtId="8" fontId="9" fillId="3" borderId="16" xfId="1" applyNumberFormat="1" applyFont="1" applyFill="1" applyBorder="1" applyAlignment="1">
      <alignment horizontal="center"/>
    </xf>
    <xf numFmtId="164" fontId="4" fillId="2" borderId="22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>
      <alignment horizontal="left"/>
    </xf>
    <xf numFmtId="0" fontId="4" fillId="0" borderId="17" xfId="0" applyFont="1" applyBorder="1" applyAlignment="1">
      <alignment horizontal="right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1" fontId="4" fillId="2" borderId="26" xfId="1" applyNumberFormat="1" applyFont="1" applyFill="1" applyBorder="1" applyAlignment="1" applyProtection="1">
      <alignment horizontal="center"/>
      <protection locked="0"/>
    </xf>
    <xf numFmtId="2" fontId="4" fillId="3" borderId="2" xfId="0" quotePrefix="1" applyNumberFormat="1" applyFont="1" applyFill="1" applyBorder="1" applyAlignment="1">
      <alignment horizontal="center"/>
    </xf>
    <xf numFmtId="0" fontId="4" fillId="0" borderId="5" xfId="0" applyFont="1" applyBorder="1"/>
    <xf numFmtId="164" fontId="4" fillId="2" borderId="1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/>
    <xf numFmtId="0" fontId="4" fillId="0" borderId="7" xfId="0" applyFont="1" applyBorder="1" applyAlignment="1"/>
    <xf numFmtId="1" fontId="18" fillId="2" borderId="6" xfId="1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/>
    <xf numFmtId="0" fontId="4" fillId="0" borderId="9" xfId="0" applyFont="1" applyBorder="1" applyAlignment="1"/>
    <xf numFmtId="1" fontId="18" fillId="2" borderId="2" xfId="1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4" xfId="0" applyFont="1" applyBorder="1" applyAlignment="1"/>
    <xf numFmtId="1" fontId="18" fillId="2" borderId="3" xfId="1" applyNumberFormat="1" applyFont="1" applyFill="1" applyBorder="1" applyAlignment="1" applyProtection="1">
      <alignment horizontal="center"/>
      <protection locked="0"/>
    </xf>
    <xf numFmtId="8" fontId="0" fillId="0" borderId="0" xfId="0" applyNumberFormat="1" applyFill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8" xfId="0" applyFont="1" applyBorder="1"/>
    <xf numFmtId="0" fontId="4" fillId="0" borderId="18" xfId="0" applyFont="1" applyBorder="1"/>
    <xf numFmtId="0" fontId="4" fillId="0" borderId="4" xfId="0" applyFont="1" applyBorder="1"/>
    <xf numFmtId="40" fontId="9" fillId="3" borderId="25" xfId="0" applyNumberFormat="1" applyFont="1" applyFill="1" applyBorder="1" applyAlignment="1">
      <alignment horizontal="center" wrapText="1"/>
    </xf>
    <xf numFmtId="8" fontId="9" fillId="3" borderId="26" xfId="1" quotePrefix="1" applyNumberFormat="1" applyFont="1" applyFill="1" applyBorder="1" applyAlignment="1">
      <alignment horizontal="center"/>
    </xf>
    <xf numFmtId="164" fontId="4" fillId="2" borderId="23" xfId="1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right"/>
    </xf>
    <xf numFmtId="0" fontId="4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8" fontId="9" fillId="3" borderId="11" xfId="0" applyNumberFormat="1" applyFont="1" applyFill="1" applyBorder="1" applyAlignment="1">
      <alignment horizontal="right"/>
    </xf>
    <xf numFmtId="8" fontId="9" fillId="3" borderId="12" xfId="0" applyNumberFormat="1" applyFont="1" applyFill="1" applyBorder="1" applyAlignment="1">
      <alignment horizontal="right"/>
    </xf>
    <xf numFmtId="8" fontId="9" fillId="3" borderId="13" xfId="0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/>
    </xf>
    <xf numFmtId="8" fontId="16" fillId="5" borderId="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9" xfId="0" applyFont="1" applyBorder="1" applyAlignment="1">
      <alignment horizontal="right"/>
    </xf>
    <xf numFmtId="0" fontId="7" fillId="0" borderId="0" xfId="0" applyFont="1" applyAlignment="1"/>
    <xf numFmtId="0" fontId="4" fillId="0" borderId="0" xfId="0" applyFont="1" applyAlignment="1"/>
    <xf numFmtId="0" fontId="2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19" xfId="0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0" fillId="0" borderId="0" xfId="0" applyAlignment="1"/>
    <xf numFmtId="0" fontId="6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0" fontId="20" fillId="3" borderId="12" xfId="0" applyNumberFormat="1" applyFont="1" applyFill="1" applyBorder="1" applyAlignment="1">
      <alignment horizontal="center" wrapText="1"/>
    </xf>
    <xf numFmtId="164" fontId="13" fillId="7" borderId="11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13" fillId="7" borderId="12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34" xfId="0" applyFont="1" applyBorder="1" applyAlignment="1">
      <alignment horizontal="right"/>
    </xf>
    <xf numFmtId="0" fontId="2" fillId="0" borderId="27" xfId="0" applyFont="1" applyBorder="1"/>
    <xf numFmtId="0" fontId="6" fillId="0" borderId="22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0" fillId="7" borderId="24" xfId="0" applyNumberFormat="1" applyFill="1" applyBorder="1" applyAlignment="1">
      <alignment horizontal="center" vertical="center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29" xfId="0" applyNumberForma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56"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  <dxf>
      <font>
        <strike val="0"/>
        <color rgb="FF00B050"/>
      </font>
    </dxf>
  </dxfs>
  <tableStyles count="0" defaultTableStyle="TableStyleMedium9" defaultPivotStyle="PivotStyleLight16"/>
  <colors>
    <mruColors>
      <color rgb="FFE5FFE5"/>
      <color rgb="FFF8EEED"/>
      <color rgb="FFFFF3F3"/>
      <color rgb="FFFFE5E5"/>
      <color rgb="FFF9EEED"/>
      <color rgb="FFF3FDF3"/>
      <color rgb="FFF5F8EE"/>
      <color rgb="FFD9FFD9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52FE-75D2-4B20-A1F9-62E77BEB95BD}">
  <sheetPr>
    <pageSetUpPr fitToPage="1"/>
  </sheetPr>
  <dimension ref="A1:I47"/>
  <sheetViews>
    <sheetView tabSelected="1" workbookViewId="0">
      <selection activeCell="D7" sqref="D7"/>
    </sheetView>
  </sheetViews>
  <sheetFormatPr defaultColWidth="9.140625" defaultRowHeight="14.25" x14ac:dyDescent="0.2"/>
  <cols>
    <col min="1" max="1" width="31.5703125" style="4" customWidth="1"/>
    <col min="2" max="2" width="22.7109375" style="3" customWidth="1"/>
    <col min="3" max="8" width="19" style="4" customWidth="1"/>
    <col min="9" max="9" width="18.85546875" style="4" customWidth="1"/>
    <col min="10" max="10" width="10" style="4" customWidth="1"/>
    <col min="11" max="11" width="11.42578125" style="4" customWidth="1"/>
    <col min="12" max="12" width="9.140625" style="4"/>
    <col min="13" max="13" width="18.5703125" style="4" customWidth="1"/>
    <col min="14" max="14" width="16.5703125" style="4" customWidth="1"/>
    <col min="15" max="22" width="9.140625" style="4"/>
    <col min="23" max="23" width="9.85546875" style="4" customWidth="1"/>
    <col min="24" max="16384" width="9.140625" style="4"/>
  </cols>
  <sheetData>
    <row r="1" spans="1:8" ht="35.25" customHeight="1" x14ac:dyDescent="0.25">
      <c r="A1" s="2" t="s">
        <v>55</v>
      </c>
    </row>
    <row r="2" spans="1:8" ht="13.5" customHeight="1" x14ac:dyDescent="0.2">
      <c r="A2" s="27" t="s">
        <v>94</v>
      </c>
      <c r="B2" s="27"/>
      <c r="C2" s="27"/>
      <c r="D2" s="27"/>
      <c r="E2" s="27"/>
      <c r="F2" s="27"/>
      <c r="G2" s="27"/>
      <c r="H2" s="27"/>
    </row>
    <row r="3" spans="1:8" ht="13.5" customHeight="1" x14ac:dyDescent="0.2">
      <c r="A3" s="10" t="s">
        <v>21</v>
      </c>
      <c r="B3" s="91"/>
      <c r="C3" s="91"/>
      <c r="D3" s="91"/>
      <c r="E3" s="91"/>
      <c r="F3" s="91"/>
      <c r="G3" s="91"/>
      <c r="H3" s="91"/>
    </row>
    <row r="4" spans="1:8" ht="13.5" customHeight="1" x14ac:dyDescent="0.2">
      <c r="A4" s="10" t="s">
        <v>65</v>
      </c>
      <c r="B4" s="91"/>
      <c r="C4" s="91"/>
      <c r="D4" s="91"/>
      <c r="E4" s="91"/>
      <c r="F4" s="91"/>
      <c r="G4" s="91"/>
      <c r="H4" s="91"/>
    </row>
    <row r="5" spans="1:8" ht="13.5" customHeight="1" x14ac:dyDescent="0.2">
      <c r="A5" s="10" t="s">
        <v>63</v>
      </c>
      <c r="B5" s="91"/>
      <c r="C5" s="91"/>
      <c r="D5" s="91"/>
      <c r="E5" s="91"/>
      <c r="F5" s="91"/>
      <c r="G5" s="91"/>
      <c r="H5" s="91"/>
    </row>
    <row r="6" spans="1:8" ht="30" customHeight="1" x14ac:dyDescent="0.25">
      <c r="A6" s="12" t="s">
        <v>0</v>
      </c>
      <c r="B6" s="8" t="s">
        <v>22</v>
      </c>
    </row>
    <row r="7" spans="1:8" ht="16.5" customHeight="1" x14ac:dyDescent="0.2">
      <c r="A7" s="23" t="s">
        <v>26</v>
      </c>
      <c r="B7" s="21" t="s">
        <v>42</v>
      </c>
      <c r="C7" s="20"/>
      <c r="D7" s="20"/>
      <c r="E7" s="20"/>
      <c r="F7" s="20"/>
      <c r="G7" s="20"/>
      <c r="H7" s="20"/>
    </row>
    <row r="8" spans="1:8" s="9" customFormat="1" ht="13.5" customHeight="1" x14ac:dyDescent="0.2">
      <c r="A8" s="13"/>
      <c r="B8" s="20" t="s">
        <v>43</v>
      </c>
      <c r="C8" s="20"/>
      <c r="D8" s="20"/>
      <c r="E8" s="20"/>
      <c r="F8" s="20"/>
      <c r="G8" s="20"/>
      <c r="H8" s="20"/>
    </row>
    <row r="9" spans="1:8" s="9" customFormat="1" ht="16.5" customHeight="1" x14ac:dyDescent="0.2">
      <c r="A9" s="13"/>
      <c r="B9" s="22" t="s">
        <v>44</v>
      </c>
      <c r="C9" s="20"/>
      <c r="D9" s="20"/>
      <c r="E9" s="20"/>
      <c r="F9" s="20"/>
      <c r="G9" s="20"/>
      <c r="H9" s="20"/>
    </row>
    <row r="10" spans="1:8" s="9" customFormat="1" ht="16.5" customHeight="1" x14ac:dyDescent="0.2">
      <c r="A10" s="23" t="s">
        <v>27</v>
      </c>
      <c r="B10" s="21" t="s">
        <v>45</v>
      </c>
      <c r="C10" s="20"/>
      <c r="D10" s="20"/>
      <c r="E10" s="20"/>
      <c r="F10" s="20"/>
      <c r="G10" s="20"/>
      <c r="H10" s="20"/>
    </row>
    <row r="11" spans="1:8" s="9" customFormat="1" ht="16.5" customHeight="1" x14ac:dyDescent="0.2">
      <c r="A11" s="13"/>
      <c r="B11" s="24" t="s">
        <v>46</v>
      </c>
      <c r="C11" s="11"/>
      <c r="D11" s="11"/>
      <c r="E11" s="11"/>
      <c r="F11" s="11"/>
      <c r="G11" s="11"/>
      <c r="H11" s="11"/>
    </row>
    <row r="12" spans="1:8" s="9" customFormat="1" ht="16.5" customHeight="1" x14ac:dyDescent="0.2">
      <c r="A12" s="23" t="s">
        <v>28</v>
      </c>
      <c r="B12" s="25" t="s">
        <v>47</v>
      </c>
      <c r="C12" s="11"/>
      <c r="D12" s="11"/>
      <c r="E12" s="11"/>
      <c r="F12" s="11"/>
      <c r="G12" s="11"/>
      <c r="H12" s="11"/>
    </row>
    <row r="13" spans="1:8" s="9" customFormat="1" ht="16.5" customHeight="1" x14ac:dyDescent="0.2">
      <c r="A13" s="13"/>
      <c r="B13" s="24" t="s">
        <v>48</v>
      </c>
      <c r="C13" s="20"/>
      <c r="D13" s="20"/>
      <c r="E13" s="20"/>
      <c r="F13" s="20"/>
      <c r="G13" s="20"/>
      <c r="H13" s="20"/>
    </row>
    <row r="14" spans="1:8" s="27" customFormat="1" ht="16.5" customHeight="1" x14ac:dyDescent="0.2">
      <c r="A14" s="23" t="s">
        <v>29</v>
      </c>
      <c r="B14" s="21" t="s">
        <v>51</v>
      </c>
      <c r="C14" s="21"/>
      <c r="D14" s="21"/>
      <c r="E14" s="21"/>
      <c r="F14" s="21"/>
      <c r="G14" s="21"/>
      <c r="H14" s="21"/>
    </row>
    <row r="15" spans="1:8" s="30" customFormat="1" ht="16.5" customHeight="1" x14ac:dyDescent="0.25">
      <c r="A15" s="28"/>
      <c r="B15" s="24" t="s">
        <v>49</v>
      </c>
      <c r="C15" s="29"/>
      <c r="D15" s="29"/>
      <c r="E15" s="29"/>
      <c r="F15" s="29"/>
      <c r="G15" s="29"/>
      <c r="H15" s="29"/>
    </row>
    <row r="16" spans="1:8" s="9" customFormat="1" ht="16.5" customHeight="1" x14ac:dyDescent="0.2">
      <c r="A16" s="26" t="s">
        <v>30</v>
      </c>
      <c r="B16" s="21" t="s">
        <v>52</v>
      </c>
      <c r="C16" s="20"/>
      <c r="D16" s="20"/>
      <c r="E16" s="20"/>
      <c r="F16" s="20"/>
      <c r="G16" s="20"/>
      <c r="H16" s="20"/>
    </row>
    <row r="17" spans="1:9" s="9" customFormat="1" ht="13.5" customHeight="1" x14ac:dyDescent="0.2">
      <c r="A17" s="14"/>
      <c r="B17" s="20" t="s">
        <v>54</v>
      </c>
      <c r="C17" s="20"/>
      <c r="D17" s="20"/>
      <c r="E17" s="20"/>
      <c r="F17" s="20"/>
      <c r="G17" s="20"/>
      <c r="H17" s="20"/>
    </row>
    <row r="18" spans="1:9" s="9" customFormat="1" ht="16.5" customHeight="1" x14ac:dyDescent="0.2">
      <c r="A18" s="14"/>
      <c r="B18" s="24" t="s">
        <v>53</v>
      </c>
      <c r="C18" s="11"/>
      <c r="D18" s="11"/>
      <c r="E18" s="11"/>
      <c r="F18" s="11"/>
      <c r="G18" s="11"/>
      <c r="H18" s="11"/>
    </row>
    <row r="19" spans="1:9" s="15" customFormat="1" ht="16.5" customHeight="1" x14ac:dyDescent="0.2">
      <c r="A19" s="26" t="s">
        <v>31</v>
      </c>
      <c r="B19" s="21" t="s">
        <v>50</v>
      </c>
      <c r="C19" s="21"/>
      <c r="D19" s="21"/>
      <c r="E19" s="21"/>
      <c r="F19" s="21"/>
      <c r="G19" s="21"/>
      <c r="H19" s="21"/>
    </row>
    <row r="20" spans="1:9" ht="30" customHeight="1" thickBot="1" x14ac:dyDescent="0.3">
      <c r="A20" s="1" t="s">
        <v>1</v>
      </c>
      <c r="B20" s="17" t="s">
        <v>14</v>
      </c>
      <c r="C20" s="17" t="s">
        <v>10</v>
      </c>
      <c r="D20" s="17" t="s">
        <v>11</v>
      </c>
      <c r="E20" s="17" t="s">
        <v>12</v>
      </c>
      <c r="F20" s="17" t="s">
        <v>13</v>
      </c>
      <c r="G20" s="17" t="s">
        <v>17</v>
      </c>
      <c r="H20" s="17" t="s">
        <v>18</v>
      </c>
    </row>
    <row r="21" spans="1:9" s="9" customFormat="1" x14ac:dyDescent="0.2">
      <c r="A21" s="71" t="s">
        <v>33</v>
      </c>
      <c r="B21" s="50"/>
      <c r="C21" s="50"/>
      <c r="D21" s="50"/>
      <c r="E21" s="50"/>
      <c r="F21" s="50"/>
      <c r="G21" s="76"/>
      <c r="H21" s="49"/>
      <c r="I21" s="3" t="s">
        <v>16</v>
      </c>
    </row>
    <row r="22" spans="1:9" s="9" customFormat="1" x14ac:dyDescent="0.2">
      <c r="A22" s="72" t="s">
        <v>26</v>
      </c>
      <c r="B22" s="51"/>
      <c r="C22" s="51"/>
      <c r="D22" s="51"/>
      <c r="E22" s="51"/>
      <c r="F22" s="51"/>
      <c r="G22" s="79"/>
      <c r="H22" s="69"/>
      <c r="I22" s="52" t="str">
        <f>IF(SUM(B22:H22)=0,"",SUM(B22:H22))</f>
        <v/>
      </c>
    </row>
    <row r="23" spans="1:9" s="9" customFormat="1" ht="12.75" customHeight="1" x14ac:dyDescent="0.2">
      <c r="A23" s="72" t="s">
        <v>27</v>
      </c>
      <c r="B23" s="53"/>
      <c r="C23" s="53"/>
      <c r="D23" s="53"/>
      <c r="E23" s="53"/>
      <c r="F23" s="53"/>
      <c r="H23" s="93"/>
      <c r="I23" s="4"/>
    </row>
    <row r="24" spans="1:9" s="9" customFormat="1" x14ac:dyDescent="0.2">
      <c r="A24" s="73" t="s">
        <v>34</v>
      </c>
      <c r="B24" s="54"/>
      <c r="C24" s="54"/>
      <c r="D24" s="54"/>
      <c r="E24" s="54"/>
      <c r="F24" s="54"/>
      <c r="G24" s="70" t="s">
        <v>32</v>
      </c>
      <c r="H24" s="55"/>
      <c r="I24" s="4"/>
    </row>
    <row r="25" spans="1:9" s="9" customFormat="1" x14ac:dyDescent="0.2">
      <c r="A25" s="73" t="s">
        <v>35</v>
      </c>
      <c r="B25" s="56"/>
      <c r="C25" s="56"/>
      <c r="D25" s="56"/>
      <c r="E25" s="56"/>
      <c r="F25" s="56"/>
      <c r="G25" s="70" t="s">
        <v>19</v>
      </c>
      <c r="H25" s="55"/>
      <c r="I25" s="4"/>
    </row>
    <row r="26" spans="1:9" s="9" customFormat="1" x14ac:dyDescent="0.2">
      <c r="A26" s="72" t="s">
        <v>28</v>
      </c>
      <c r="B26" s="77" t="str">
        <f>IF(OR(B23="",B24="",B25=""),"",IF(IF(B25-INT(B25)&gt;0.001,ROUND(B24+0.75-B25,2),ROUND(B24-B25,2))&gt;B23,IF(B25-INT(B25)&gt;0.001,ROUND(B24+0.75-B25,2),ROUND(B24-B25,2))&amp;":  DE &gt; DL",IF(B25-INT(B25)&gt;0.001,ROUND(B24+0.75-B25,2),ROUND(B24-B25,2))))</f>
        <v/>
      </c>
      <c r="C26" s="77" t="str">
        <f>IF(OR(C23="",C24="",C25=""),"",IF(IF(C25-INT(C25)&gt;0.01,ROUND(C24+0.75-C25,2),ROUND(C24-C25,2))&gt;C23,IF(C25-INT(C25)&gt;0.01,ROUND(C24+0.75-C25,2),ROUND(C24-C25,2))&amp;":  DE &gt; DL",IF(C25-INT(C25)&gt;0.01,ROUND(C24+0.75-C25,2),ROUND(C24-C25,2))))</f>
        <v/>
      </c>
      <c r="D26" s="77" t="str">
        <f>IF(OR(D23="",D24="",D25=""),"",IF(IF(D25-INT(D25)&gt;0.01,ROUND(D24+0.75-D25,2),ROUND(D24-D25,2))&gt;D23,IF(D25-INT(D25)&gt;0.01,ROUND(D24+0.75-D25,2),ROUND(D24-D25,2))&amp;":  DE &gt; DL",IF(D25-INT(D25)&gt;0.01,ROUND(D24+0.75-D25,2),ROUND(D24-D25,2))))</f>
        <v/>
      </c>
      <c r="E26" s="77" t="str">
        <f>IF(OR(E23="",E24="",E25=""),"",IF(IF(E25-INT(E25)&gt;0.01,ROUND(E24+0.75-E25,2),ROUND(E24-E25,2))&gt;E23,IF(E25-INT(E25)&gt;0.01,ROUND(E24+0.75-E25,2),ROUND(E24-E25,2))&amp;":  DE &gt; DL",IF(E25-INT(E25)&gt;0.01,ROUND(E24+0.75-E25,2),ROUND(E24-E25,2))))</f>
        <v/>
      </c>
      <c r="F26" s="77" t="str">
        <f>IF(OR(F23="",F24="",F25=""),"",IF(IF(F25-INT(F25)&gt;0.01,ROUND(F24+0.75-F25,2),ROUND(F24-F25,2))&gt;F23,IF(F25-INT(F25)&gt;0.01,ROUND(F24+0.75-F25,2),ROUND(F24-F25,2))&amp;":  DE &gt; DL",IF(F25-INT(F25)&gt;0.01,ROUND(F24+0.75-F25,2),ROUND(F24-F25,2))))</f>
        <v/>
      </c>
      <c r="G26" s="5"/>
      <c r="H26" s="78"/>
      <c r="I26" s="4"/>
    </row>
    <row r="27" spans="1:9" s="9" customFormat="1" x14ac:dyDescent="0.2">
      <c r="A27" s="74" t="s">
        <v>29</v>
      </c>
      <c r="B27" s="51"/>
      <c r="C27" s="51"/>
      <c r="D27" s="51"/>
      <c r="E27" s="51"/>
      <c r="F27" s="51"/>
      <c r="G27" s="79"/>
      <c r="H27" s="69"/>
      <c r="I27" s="4"/>
    </row>
    <row r="28" spans="1:9" s="9" customFormat="1" ht="15" thickBot="1" x14ac:dyDescent="0.25">
      <c r="A28" s="75" t="s">
        <v>61</v>
      </c>
      <c r="B28" s="57"/>
      <c r="C28" s="57"/>
      <c r="D28" s="57"/>
      <c r="E28" s="57"/>
      <c r="F28" s="57"/>
      <c r="G28" s="94"/>
      <c r="H28" s="95"/>
      <c r="I28" s="4"/>
    </row>
    <row r="29" spans="1:9" ht="30" customHeight="1" thickBot="1" x14ac:dyDescent="0.3">
      <c r="A29" s="7" t="s">
        <v>62</v>
      </c>
      <c r="B29" s="18"/>
      <c r="C29" s="19"/>
      <c r="D29" s="19"/>
      <c r="E29" s="19"/>
      <c r="F29" s="5"/>
      <c r="G29" s="5"/>
      <c r="H29" s="5"/>
      <c r="I29" s="3" t="s">
        <v>16</v>
      </c>
    </row>
    <row r="30" spans="1:9" s="9" customFormat="1" ht="14.25" customHeight="1" x14ac:dyDescent="0.25">
      <c r="A30" s="99" t="s">
        <v>36</v>
      </c>
      <c r="B30" s="97" t="str">
        <f>IF(AND(B22&gt;0,B28&gt;0),"CE or LTC-E only",IF(B28&gt;0,B28,IF(OR(B23="",B24="",B25=""),"",IF(B22="","need CE",IF(ISNUMBER(B26),B22*(B26/B23)-B27,B22)))))</f>
        <v/>
      </c>
      <c r="C30" s="66" t="str">
        <f>IF(AND(C22&gt;0,C28&gt;0),"CE or LTC-E only",IF(C28&gt;0,C28,IF(OR(C23="",C24="",C25=""),"",IF(C22="","need CE",IF(ISNUMBER(C26),C22*(C26/C23)-C27,C22)))))</f>
        <v/>
      </c>
      <c r="D30" s="66" t="str">
        <f>IF(AND(D22&gt;0,D28&gt;0),"CE or LTC-E only",IF(D28&gt;0,D28,IF(OR(D23="",D24="",D25=""),"",IF(D22="","need CE",IF(ISNUMBER(D26),D22*(D26/D23)-D27,D22)))))</f>
        <v/>
      </c>
      <c r="E30" s="66" t="str">
        <f>IF(AND(E22&gt;0,E28&gt;0),"CE or LTC-E only",IF(E28&gt;0,E28,IF(OR(E23="",E24="",E25=""),"",IF(E22="","need CE",IF(ISNUMBER(E26),E22*(E26/E23)-E27,E22)))))</f>
        <v/>
      </c>
      <c r="F30" s="66" t="str">
        <f>IF(AND(F22&gt;0,F28&gt;0),"CE or LTC-E only",IF(F28&gt;0,F28,IF(OR(F23="",F24="",F25=""),"",IF(F22="","need CE",IF(ISNUMBER(F26),F22*(F26/F23)-F27,F22)))))</f>
        <v/>
      </c>
      <c r="G30" s="67" t="str">
        <f>IF(G22&gt;0,G22-G27,"")</f>
        <v/>
      </c>
      <c r="H30" s="68" t="str">
        <f>IF(H22&gt;0,H22-H27,"")</f>
        <v/>
      </c>
      <c r="I30" s="64" t="str">
        <f>IF(SUM(B30:H30)=0,"",SUM(B30:H30))</f>
        <v/>
      </c>
    </row>
    <row r="31" spans="1:9" s="9" customFormat="1" ht="14.25" customHeight="1" x14ac:dyDescent="0.2">
      <c r="A31" s="100" t="s">
        <v>67</v>
      </c>
      <c r="B31" s="98"/>
      <c r="C31" s="63"/>
      <c r="D31" s="63"/>
      <c r="E31" s="63"/>
      <c r="F31" s="63"/>
      <c r="G31" s="63"/>
      <c r="H31" s="69"/>
      <c r="I31" s="64" t="str">
        <f>IF(SUM(B31:H31)=0,"",SUM(B31:H31))</f>
        <v/>
      </c>
    </row>
    <row r="32" spans="1:9" s="9" customFormat="1" ht="12.75" x14ac:dyDescent="0.2">
      <c r="A32" s="101" t="s">
        <v>38</v>
      </c>
      <c r="B32" s="65" t="str">
        <f>IF(OR(B30="",B31=""),"",B31-B30)</f>
        <v/>
      </c>
      <c r="C32" s="65" t="str">
        <f t="shared" ref="C32:I32" si="0">IF(OR(C30="",C31=""),"",C31-C30)</f>
        <v/>
      </c>
      <c r="D32" s="65" t="str">
        <f t="shared" si="0"/>
        <v/>
      </c>
      <c r="E32" s="65" t="str">
        <f t="shared" si="0"/>
        <v/>
      </c>
      <c r="F32" s="65" t="str">
        <f t="shared" si="0"/>
        <v/>
      </c>
      <c r="G32" s="65" t="str">
        <f t="shared" si="0"/>
        <v/>
      </c>
      <c r="H32" s="65" t="str">
        <f t="shared" si="0"/>
        <v/>
      </c>
      <c r="I32" s="65" t="str">
        <f t="shared" si="0"/>
        <v/>
      </c>
    </row>
    <row r="33" spans="1:9" ht="31.5" customHeight="1" thickBot="1" x14ac:dyDescent="0.3">
      <c r="A33" s="102" t="s">
        <v>39</v>
      </c>
      <c r="B33" s="96" t="str">
        <f>IF($I$30="","",IF(AND(B30&lt;&gt;"",B31=""),"Needs audit balance",IF(AND(B30="",B31&lt;&gt;""),"Needs facility bal. requirement",IF(AND(B31="",B30=""),"",IF(B31&gt;=B30,"Adequate","Deficient")))))</f>
        <v/>
      </c>
      <c r="C33" s="96" t="str">
        <f t="shared" ref="C33:H33" si="1">IF($I$30="","",IF(AND(C30&lt;&gt;"",C31=""),"Needs audit  balance",IF(AND(C30="",C31&lt;&gt;""),"Needs facility bal. requirement",IF(AND(C31="",C30=""),"",IF(C31&gt;=C30,"Adequate","Deficient")))))</f>
        <v/>
      </c>
      <c r="D33" s="96" t="str">
        <f t="shared" si="1"/>
        <v/>
      </c>
      <c r="E33" s="96" t="str">
        <f t="shared" si="1"/>
        <v/>
      </c>
      <c r="F33" s="96" t="str">
        <f t="shared" si="1"/>
        <v/>
      </c>
      <c r="G33" s="96" t="str">
        <f t="shared" si="1"/>
        <v/>
      </c>
      <c r="H33" s="96" t="str">
        <f t="shared" si="1"/>
        <v/>
      </c>
      <c r="I33" s="96" t="str">
        <f>IF($I$30="","",IF(AND(I30&lt;&gt;"",I31=""),"Needs audit  balance",IF(AND(I30="",I31&lt;&gt;""),"Needs facility bal. requirement",IF(AND(I31="",I30=""),"",IF(I31&gt;=I30,"Adequate","Deficient")))))</f>
        <v/>
      </c>
    </row>
    <row r="34" spans="1:9" ht="30" customHeight="1" thickBot="1" x14ac:dyDescent="0.3">
      <c r="A34" s="31" t="s">
        <v>15</v>
      </c>
      <c r="B34" s="9"/>
      <c r="C34" s="9"/>
      <c r="D34" s="9"/>
      <c r="E34" s="9"/>
      <c r="F34" s="48"/>
    </row>
    <row r="35" spans="1:9" ht="22.5" customHeight="1" x14ac:dyDescent="0.25">
      <c r="A35" s="59" t="s">
        <v>40</v>
      </c>
      <c r="B35" s="103" t="str">
        <f>IF(I31="","",SUM(B31:H31))</f>
        <v/>
      </c>
      <c r="C35" s="60"/>
      <c r="D35" s="114" t="s">
        <v>23</v>
      </c>
      <c r="E35" s="62" t="s">
        <v>6</v>
      </c>
      <c r="F35" s="48"/>
    </row>
    <row r="36" spans="1:9" ht="47.25" customHeight="1" thickBot="1" x14ac:dyDescent="0.3">
      <c r="A36" s="58" t="s">
        <v>41</v>
      </c>
      <c r="B36" s="104" t="str">
        <f>IF(I30="","",SUM(B30:H30))</f>
        <v/>
      </c>
      <c r="C36" s="61"/>
      <c r="D36" s="132" t="str">
        <f>IF(B36="","",IF(AND(B36&gt;0,B35=""),"Need escrow sub-balances (line 31)",IF(I30&lt;&gt;I30,"Check Line 30 Amounts",IF(OR(LEFT(B33,4)="need",LEFT(C33,4)="need",LEFT(D33,4)="need",LEFT(E33,4)="need",LEFT(F33,4)="need",),"See line 33 Checker",IF(AND(B35&gt;=B36,OR(B33="Deficient",C33="Deficient",D33="Deficient",E33="Deficient",F33="Deficient")),"Audit Sub-Balances need adjusting",IF(B35&gt;=B36,"Adequate","Deficient"))))))</f>
        <v/>
      </c>
      <c r="E36" s="105" t="str">
        <f>IF(OR(B35="",B36=""),"",B35-B36)</f>
        <v/>
      </c>
      <c r="F36" s="48"/>
    </row>
    <row r="37" spans="1:9" ht="30" customHeight="1" thickBot="1" x14ac:dyDescent="0.3">
      <c r="A37" s="7" t="s">
        <v>25</v>
      </c>
      <c r="B37" s="6"/>
      <c r="C37" s="32" t="s">
        <v>24</v>
      </c>
    </row>
    <row r="38" spans="1:9" ht="14.25" customHeight="1" x14ac:dyDescent="0.2">
      <c r="A38" s="80" t="s">
        <v>4</v>
      </c>
      <c r="B38" s="81"/>
      <c r="C38" s="82"/>
      <c r="H38" s="16"/>
    </row>
    <row r="39" spans="1:9" ht="14.25" customHeight="1" x14ac:dyDescent="0.2">
      <c r="A39" s="83" t="s">
        <v>2</v>
      </c>
      <c r="B39" s="84"/>
      <c r="C39" s="85"/>
    </row>
    <row r="40" spans="1:9" ht="14.25" customHeight="1" x14ac:dyDescent="0.2">
      <c r="A40" s="83" t="s">
        <v>5</v>
      </c>
      <c r="B40" s="84"/>
      <c r="C40" s="85"/>
      <c r="H40" s="16"/>
    </row>
    <row r="41" spans="1:9" ht="14.25" customHeight="1" x14ac:dyDescent="0.2">
      <c r="A41" s="83" t="s">
        <v>8</v>
      </c>
      <c r="B41" s="84"/>
      <c r="C41" s="85"/>
      <c r="H41" s="16"/>
    </row>
    <row r="42" spans="1:9" ht="14.25" customHeight="1" x14ac:dyDescent="0.2">
      <c r="A42" s="86" t="s">
        <v>7</v>
      </c>
      <c r="B42" s="84"/>
      <c r="C42" s="85"/>
      <c r="H42" s="16"/>
    </row>
    <row r="43" spans="1:9" ht="14.25" customHeight="1" x14ac:dyDescent="0.2">
      <c r="A43" s="83" t="s">
        <v>3</v>
      </c>
      <c r="B43" s="84"/>
      <c r="C43" s="85"/>
      <c r="H43" s="16"/>
    </row>
    <row r="44" spans="1:9" ht="14.25" customHeight="1" x14ac:dyDescent="0.2">
      <c r="A44" s="83" t="s">
        <v>9</v>
      </c>
      <c r="B44" s="84"/>
      <c r="C44" s="85"/>
      <c r="H44" s="16"/>
    </row>
    <row r="45" spans="1:9" ht="14.25" customHeight="1" x14ac:dyDescent="0.2">
      <c r="A45" s="83" t="s">
        <v>82</v>
      </c>
      <c r="B45" s="84"/>
      <c r="C45" s="85"/>
      <c r="H45" s="16"/>
    </row>
    <row r="46" spans="1:9" ht="14.25" customHeight="1" thickBot="1" x14ac:dyDescent="0.25">
      <c r="A46" s="87" t="s">
        <v>83</v>
      </c>
      <c r="B46" s="88"/>
      <c r="C46" s="89"/>
      <c r="H46" s="16"/>
    </row>
    <row r="47" spans="1:9" ht="13.5" customHeight="1" x14ac:dyDescent="0.2">
      <c r="B47" s="4"/>
      <c r="H47" s="16"/>
    </row>
  </sheetData>
  <sheetProtection selectLockedCells="1"/>
  <conditionalFormatting sqref="C38">
    <cfRule type="expression" dxfId="55" priority="25" stopIfTrue="1">
      <formula>C38="YES"</formula>
    </cfRule>
    <cfRule type="expression" dxfId="54" priority="26" stopIfTrue="1">
      <formula>C38="Yes"</formula>
    </cfRule>
    <cfRule type="expression" dxfId="53" priority="27" stopIfTrue="1">
      <formula>C38="yes"</formula>
    </cfRule>
  </conditionalFormatting>
  <conditionalFormatting sqref="C39">
    <cfRule type="expression" dxfId="52" priority="22" stopIfTrue="1">
      <formula>C39="YES"</formula>
    </cfRule>
    <cfRule type="expression" dxfId="51" priority="23" stopIfTrue="1">
      <formula>C39="Yes"</formula>
    </cfRule>
    <cfRule type="expression" dxfId="50" priority="24" stopIfTrue="1">
      <formula>C39="yes"</formula>
    </cfRule>
  </conditionalFormatting>
  <conditionalFormatting sqref="C40">
    <cfRule type="expression" dxfId="49" priority="19" stopIfTrue="1">
      <formula>C40="YES"</formula>
    </cfRule>
    <cfRule type="expression" dxfId="48" priority="20" stopIfTrue="1">
      <formula>C40="Yes"</formula>
    </cfRule>
    <cfRule type="expression" dxfId="47" priority="21" stopIfTrue="1">
      <formula>C40="yes"</formula>
    </cfRule>
  </conditionalFormatting>
  <conditionalFormatting sqref="C41">
    <cfRule type="expression" dxfId="46" priority="16" stopIfTrue="1">
      <formula>C41="YES"</formula>
    </cfRule>
    <cfRule type="expression" dxfId="45" priority="17" stopIfTrue="1">
      <formula>C41="Yes"</formula>
    </cfRule>
    <cfRule type="expression" dxfId="44" priority="18" stopIfTrue="1">
      <formula>C41="yes"</formula>
    </cfRule>
  </conditionalFormatting>
  <conditionalFormatting sqref="C42">
    <cfRule type="expression" dxfId="43" priority="13" stopIfTrue="1">
      <formula>C42="YES"</formula>
    </cfRule>
    <cfRule type="expression" dxfId="42" priority="14" stopIfTrue="1">
      <formula>C42="Yes"</formula>
    </cfRule>
    <cfRule type="expression" dxfId="41" priority="15" stopIfTrue="1">
      <formula>C42="yes"</formula>
    </cfRule>
  </conditionalFormatting>
  <conditionalFormatting sqref="C43">
    <cfRule type="expression" dxfId="40" priority="10" stopIfTrue="1">
      <formula>C43="YES"</formula>
    </cfRule>
    <cfRule type="expression" dxfId="39" priority="11" stopIfTrue="1">
      <formula>C43="Yes"</formula>
    </cfRule>
    <cfRule type="expression" dxfId="38" priority="12" stopIfTrue="1">
      <formula>C43="yes"</formula>
    </cfRule>
  </conditionalFormatting>
  <conditionalFormatting sqref="C44">
    <cfRule type="expression" dxfId="37" priority="7" stopIfTrue="1">
      <formula>C44="YES"</formula>
    </cfRule>
    <cfRule type="expression" dxfId="36" priority="8" stopIfTrue="1">
      <formula>C44="Yes"</formula>
    </cfRule>
    <cfRule type="expression" dxfId="35" priority="9" stopIfTrue="1">
      <formula>C44="yes"</formula>
    </cfRule>
  </conditionalFormatting>
  <conditionalFormatting sqref="C45">
    <cfRule type="expression" dxfId="34" priority="4" stopIfTrue="1">
      <formula>C45="YES"</formula>
    </cfRule>
    <cfRule type="expression" dxfId="33" priority="5" stopIfTrue="1">
      <formula>C45="Yes"</formula>
    </cfRule>
    <cfRule type="expression" dxfId="32" priority="6" stopIfTrue="1">
      <formula>C45="yes"</formula>
    </cfRule>
  </conditionalFormatting>
  <conditionalFormatting sqref="C46">
    <cfRule type="expression" dxfId="31" priority="1" stopIfTrue="1">
      <formula>C46="YES"</formula>
    </cfRule>
    <cfRule type="expression" dxfId="30" priority="2" stopIfTrue="1">
      <formula>C46="Yes"</formula>
    </cfRule>
    <cfRule type="expression" dxfId="29" priority="3" stopIfTrue="1">
      <formula>C46="yes"</formula>
    </cfRule>
  </conditionalFormatting>
  <pageMargins left="0.5" right="0.25" top="0.2" bottom="0.2" header="0" footer="0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5605-821A-435E-8D5C-482C2D4DFF21}">
  <dimension ref="A1:J45"/>
  <sheetViews>
    <sheetView topLeftCell="A13" workbookViewId="0"/>
  </sheetViews>
  <sheetFormatPr defaultRowHeight="15" x14ac:dyDescent="0.25"/>
  <cols>
    <col min="1" max="1" width="34.85546875" customWidth="1"/>
    <col min="2" max="8" width="16.85546875" style="34" customWidth="1"/>
    <col min="9" max="9" width="16.85546875" customWidth="1"/>
    <col min="11" max="11" width="16.5703125" customWidth="1"/>
  </cols>
  <sheetData>
    <row r="1" spans="1:8" ht="30.75" customHeight="1" x14ac:dyDescent="0.3">
      <c r="A1" s="33" t="s">
        <v>93</v>
      </c>
    </row>
    <row r="2" spans="1:8" ht="15" customHeight="1" x14ac:dyDescent="0.25">
      <c r="A2" s="10" t="s">
        <v>68</v>
      </c>
      <c r="B2" s="91"/>
      <c r="C2" s="91"/>
      <c r="D2" s="91"/>
      <c r="E2" s="91"/>
      <c r="F2" s="91"/>
      <c r="G2" s="91"/>
      <c r="H2" s="91"/>
    </row>
    <row r="3" spans="1:8" ht="14.25" customHeight="1" x14ac:dyDescent="0.25">
      <c r="A3" s="10" t="s">
        <v>69</v>
      </c>
      <c r="B3" s="91"/>
      <c r="C3" s="91"/>
      <c r="D3" s="91"/>
      <c r="E3" s="91"/>
      <c r="F3" s="91"/>
      <c r="G3" s="91"/>
      <c r="H3" s="91"/>
    </row>
    <row r="4" spans="1:8" ht="15.75" customHeight="1" x14ac:dyDescent="0.25">
      <c r="A4" s="10" t="s">
        <v>66</v>
      </c>
      <c r="B4" s="91"/>
      <c r="C4" s="91"/>
      <c r="D4" s="91"/>
      <c r="E4" s="91"/>
      <c r="F4" s="91"/>
      <c r="G4" s="91"/>
      <c r="H4" s="91"/>
    </row>
    <row r="5" spans="1:8" ht="13.5" customHeight="1" x14ac:dyDescent="0.25">
      <c r="A5" s="10" t="s">
        <v>64</v>
      </c>
      <c r="B5" s="91"/>
      <c r="C5" s="91"/>
      <c r="D5" s="91"/>
      <c r="E5" s="91"/>
      <c r="F5" s="91"/>
      <c r="G5" s="91"/>
      <c r="H5" s="91"/>
    </row>
    <row r="6" spans="1:8" s="118" customFormat="1" ht="35.25" customHeight="1" x14ac:dyDescent="0.25">
      <c r="A6" s="129" t="s">
        <v>0</v>
      </c>
      <c r="B6" s="130" t="s">
        <v>56</v>
      </c>
      <c r="C6" s="3"/>
      <c r="D6" s="3"/>
      <c r="E6" s="3"/>
      <c r="F6" s="3"/>
      <c r="G6" s="3"/>
      <c r="H6" s="3"/>
    </row>
    <row r="7" spans="1:8" s="118" customFormat="1" ht="16.5" customHeight="1" x14ac:dyDescent="0.2">
      <c r="A7" s="116" t="s">
        <v>26</v>
      </c>
      <c r="B7" s="117" t="s">
        <v>76</v>
      </c>
      <c r="C7" s="3"/>
      <c r="D7" s="3"/>
      <c r="E7" s="3"/>
      <c r="F7" s="3"/>
      <c r="G7" s="3"/>
      <c r="H7" s="3"/>
    </row>
    <row r="8" spans="1:8" s="121" customFormat="1" ht="16.5" customHeight="1" x14ac:dyDescent="0.25">
      <c r="A8" s="119"/>
      <c r="B8" s="120" t="s">
        <v>77</v>
      </c>
    </row>
    <row r="9" spans="1:8" s="9" customFormat="1" ht="17.25" customHeight="1" x14ac:dyDescent="0.2">
      <c r="A9" s="106" t="s">
        <v>84</v>
      </c>
      <c r="B9" s="115" t="s">
        <v>78</v>
      </c>
      <c r="C9" s="115"/>
      <c r="D9" s="115"/>
      <c r="E9" s="115"/>
      <c r="F9" s="115"/>
      <c r="G9" s="115"/>
      <c r="H9" s="115"/>
    </row>
    <row r="10" spans="1:8" s="27" customFormat="1" ht="16.5" customHeight="1" x14ac:dyDescent="0.2">
      <c r="A10" s="116" t="s">
        <v>27</v>
      </c>
      <c r="B10" s="117" t="s">
        <v>79</v>
      </c>
      <c r="C10" s="117"/>
      <c r="D10" s="117"/>
      <c r="E10" s="117"/>
      <c r="F10" s="117"/>
      <c r="G10" s="117"/>
      <c r="H10" s="117"/>
    </row>
    <row r="11" spans="1:8" s="30" customFormat="1" ht="16.5" customHeight="1" x14ac:dyDescent="0.25">
      <c r="A11" s="122"/>
      <c r="B11" s="123" t="s">
        <v>80</v>
      </c>
      <c r="C11" s="123"/>
      <c r="D11" s="123"/>
      <c r="E11" s="123"/>
      <c r="F11" s="123"/>
      <c r="G11" s="123"/>
      <c r="H11" s="123"/>
    </row>
    <row r="12" spans="1:8" s="9" customFormat="1" ht="16.5" customHeight="1" x14ac:dyDescent="0.2">
      <c r="A12" s="106" t="s">
        <v>72</v>
      </c>
      <c r="B12" s="115" t="s">
        <v>81</v>
      </c>
      <c r="C12" s="115"/>
      <c r="D12" s="115"/>
      <c r="E12" s="115"/>
      <c r="F12" s="115"/>
      <c r="G12" s="115"/>
      <c r="H12" s="115"/>
    </row>
    <row r="13" spans="1:8" s="125" customFormat="1" ht="16.5" customHeight="1" x14ac:dyDescent="0.25">
      <c r="A13" s="116" t="s">
        <v>30</v>
      </c>
      <c r="B13" s="21" t="s">
        <v>52</v>
      </c>
      <c r="C13" s="124"/>
      <c r="D13" s="124"/>
      <c r="E13" s="124"/>
      <c r="F13" s="124"/>
      <c r="G13" s="124"/>
      <c r="H13" s="124"/>
    </row>
    <row r="14" spans="1:8" ht="16.5" customHeight="1" x14ac:dyDescent="0.25">
      <c r="A14" s="35"/>
      <c r="B14" s="20" t="s">
        <v>54</v>
      </c>
      <c r="C14" s="92"/>
      <c r="D14" s="92"/>
      <c r="E14" s="92"/>
      <c r="F14" s="92"/>
      <c r="G14" s="92"/>
      <c r="H14" s="92"/>
    </row>
    <row r="15" spans="1:8" s="128" customFormat="1" ht="16.5" customHeight="1" x14ac:dyDescent="0.25">
      <c r="A15" s="126"/>
      <c r="B15" s="24" t="s">
        <v>53</v>
      </c>
      <c r="C15" s="127"/>
      <c r="D15" s="127"/>
      <c r="E15" s="127"/>
      <c r="F15" s="127"/>
      <c r="G15" s="127"/>
      <c r="H15" s="127"/>
    </row>
    <row r="16" spans="1:8" ht="15.75" thickBot="1" x14ac:dyDescent="0.3"/>
    <row r="17" spans="1:10" ht="39" customHeight="1" x14ac:dyDescent="0.25">
      <c r="A17" s="36" t="s">
        <v>1</v>
      </c>
      <c r="B17" s="37" t="s">
        <v>70</v>
      </c>
      <c r="C17" s="37" t="s">
        <v>71</v>
      </c>
      <c r="D17" s="37" t="s">
        <v>73</v>
      </c>
      <c r="E17" s="37" t="s">
        <v>74</v>
      </c>
      <c r="F17" s="37" t="s">
        <v>75</v>
      </c>
      <c r="G17" s="109" t="s">
        <v>58</v>
      </c>
      <c r="H17" s="109" t="s">
        <v>58</v>
      </c>
    </row>
    <row r="18" spans="1:10" x14ac:dyDescent="0.25">
      <c r="A18" s="38" t="s">
        <v>37</v>
      </c>
      <c r="B18" s="153"/>
      <c r="C18" s="153"/>
      <c r="D18" s="153"/>
      <c r="E18" s="153"/>
      <c r="F18" s="153"/>
      <c r="G18" s="153"/>
      <c r="H18" s="153"/>
    </row>
    <row r="19" spans="1:10" x14ac:dyDescent="0.25">
      <c r="A19" s="39" t="s">
        <v>26</v>
      </c>
      <c r="B19" s="154"/>
      <c r="C19" s="154"/>
      <c r="D19" s="154"/>
      <c r="E19" s="154"/>
      <c r="F19" s="154"/>
      <c r="G19" s="154"/>
      <c r="H19" s="154"/>
    </row>
    <row r="20" spans="1:10" ht="15.75" thickBot="1" x14ac:dyDescent="0.3">
      <c r="A20" s="39" t="s">
        <v>57</v>
      </c>
      <c r="B20" s="154"/>
      <c r="C20" s="154"/>
      <c r="D20" s="154"/>
      <c r="E20" s="154"/>
      <c r="F20" s="154"/>
      <c r="G20" s="155"/>
      <c r="H20" s="155"/>
    </row>
    <row r="21" spans="1:10" x14ac:dyDescent="0.25">
      <c r="A21" s="39" t="s">
        <v>34</v>
      </c>
      <c r="B21" s="153"/>
      <c r="C21" s="153"/>
      <c r="D21" s="153"/>
      <c r="E21" s="153"/>
      <c r="F21" s="153"/>
      <c r="G21" s="138"/>
      <c r="H21" s="139"/>
    </row>
    <row r="22" spans="1:10" x14ac:dyDescent="0.25">
      <c r="A22" s="39" t="s">
        <v>27</v>
      </c>
      <c r="B22" s="153"/>
      <c r="C22" s="153"/>
      <c r="D22" s="153"/>
      <c r="E22" s="153"/>
      <c r="F22" s="153"/>
      <c r="G22" s="140" t="s">
        <v>85</v>
      </c>
      <c r="H22" s="40"/>
    </row>
    <row r="23" spans="1:10" ht="16.5" customHeight="1" x14ac:dyDescent="0.25">
      <c r="A23" s="39" t="s">
        <v>35</v>
      </c>
      <c r="B23" s="153"/>
      <c r="C23" s="153"/>
      <c r="D23" s="153"/>
      <c r="E23" s="153"/>
      <c r="F23" s="153"/>
      <c r="G23" s="140" t="s">
        <v>86</v>
      </c>
      <c r="H23" s="40"/>
    </row>
    <row r="24" spans="1:10" x14ac:dyDescent="0.25">
      <c r="A24" s="39" t="s">
        <v>87</v>
      </c>
      <c r="B24" s="108" t="str">
        <f>IF(OR(ISBLANK(B22),ISBLANK(B21),ISBLANK(B23)),"",IF(B22+B23-(B21-1)&lt;1,"none",B22+B23-(B21-1)))</f>
        <v/>
      </c>
      <c r="C24" s="108" t="str">
        <f t="shared" ref="C24:F24" si="0">IF(OR(ISBLANK(C22),ISBLANK(C21),ISBLANK(C23)),"",IF(C22+C23-(C21-1)&lt;1,"none",C22+C23-(C21-1)))</f>
        <v/>
      </c>
      <c r="D24" s="108" t="str">
        <f t="shared" si="0"/>
        <v/>
      </c>
      <c r="E24" s="108" t="str">
        <f t="shared" si="0"/>
        <v/>
      </c>
      <c r="F24" s="108" t="str">
        <f t="shared" si="0"/>
        <v/>
      </c>
      <c r="G24" s="42"/>
      <c r="H24" s="40"/>
    </row>
    <row r="25" spans="1:10" ht="15.75" thickBot="1" x14ac:dyDescent="0.3">
      <c r="A25" s="145" t="s">
        <v>88</v>
      </c>
      <c r="B25" s="152"/>
      <c r="C25" s="152"/>
      <c r="D25" s="152"/>
      <c r="E25" s="152"/>
      <c r="F25" s="152"/>
      <c r="G25" s="141"/>
      <c r="H25" s="142"/>
    </row>
    <row r="26" spans="1:10" ht="30" customHeight="1" thickBot="1" x14ac:dyDescent="0.3">
      <c r="A26" s="144" t="s">
        <v>62</v>
      </c>
      <c r="B26" s="107"/>
      <c r="H26" s="107"/>
      <c r="I26" s="131" t="s">
        <v>20</v>
      </c>
    </row>
    <row r="27" spans="1:10" x14ac:dyDescent="0.25">
      <c r="A27" s="143" t="s">
        <v>89</v>
      </c>
      <c r="B27" s="110" t="str">
        <f>IF(B25&lt;&gt;"",IF(B19&lt;&gt;"","Enter CE or LTC-E",B25-B20),IF(OR(ISBLANK(B20),ISBLANK(B21),ISBLANK(B24)),"",IF(B19="","need CE",IF(B19&lt;B20,0,IF(B22+B23-(B21-1)&lt;1,B19-B20,(B19-B20)/B24)))))</f>
        <v/>
      </c>
      <c r="C27" s="110" t="str">
        <f t="shared" ref="C27:F27" si="1">IF(C25&lt;&gt;"",IF(C19&lt;&gt;"","Enter CE or LTC-E",C25-C20),IF(OR(ISBLANK(C20),ISBLANK(C21),ISBLANK(C24)),"",IF(C19="","need CE",IF(C19&lt;C20,0,IF(C22+C23-(C21-1)&lt;1,C19-C20,(C19-C20)/C24)))))</f>
        <v/>
      </c>
      <c r="D27" s="110" t="str">
        <f t="shared" si="1"/>
        <v/>
      </c>
      <c r="E27" s="110" t="str">
        <f t="shared" si="1"/>
        <v/>
      </c>
      <c r="F27" s="110" t="str">
        <f t="shared" si="1"/>
        <v/>
      </c>
      <c r="G27" s="110" t="str">
        <f>IF(ISBLANK(G19),"",G19-G20)</f>
        <v/>
      </c>
      <c r="H27" s="110" t="str">
        <f>IF(ISBLANK(H19),"",H19-H20)</f>
        <v/>
      </c>
      <c r="I27" s="150">
        <f>SUM(B27:H27)</f>
        <v>0</v>
      </c>
      <c r="J27" s="137"/>
    </row>
    <row r="28" spans="1:10" x14ac:dyDescent="0.25">
      <c r="A28" s="44" t="s">
        <v>90</v>
      </c>
      <c r="B28" s="111" t="str">
        <f>IF(B27="","",(B27+B20))</f>
        <v/>
      </c>
      <c r="C28" s="111" t="str">
        <f>IF(C27="","",(C27+C20))</f>
        <v/>
      </c>
      <c r="D28" s="111" t="str">
        <f>IF(D27="","",(D27+D20))</f>
        <v/>
      </c>
      <c r="E28" s="111" t="str">
        <f>IF(E27="","",(E27+E20))</f>
        <v/>
      </c>
      <c r="F28" s="111" t="str">
        <f>IF(F27="","",(F27+F20))</f>
        <v/>
      </c>
      <c r="G28" s="112" t="str">
        <f>IF(ISBLANK(G19),"",G19)</f>
        <v/>
      </c>
      <c r="H28" s="112" t="str">
        <f>IF(ISBLANK(H19),"",H19)</f>
        <v/>
      </c>
      <c r="I28" s="150">
        <f t="shared" ref="I28:I29" si="2">SUM(B28:H28)</f>
        <v>0</v>
      </c>
      <c r="J28" s="137"/>
    </row>
    <row r="29" spans="1:10" x14ac:dyDescent="0.25">
      <c r="A29" s="41" t="s">
        <v>91</v>
      </c>
      <c r="B29" s="151"/>
      <c r="C29" s="151"/>
      <c r="D29" s="151"/>
      <c r="E29" s="151"/>
      <c r="F29" s="151"/>
      <c r="G29" s="151"/>
      <c r="H29" s="151"/>
      <c r="I29" s="150">
        <f t="shared" si="2"/>
        <v>0</v>
      </c>
      <c r="J29" s="137"/>
    </row>
    <row r="30" spans="1:10" x14ac:dyDescent="0.25">
      <c r="A30" s="44" t="s">
        <v>39</v>
      </c>
      <c r="B30" s="108" t="str">
        <f>IF(B28="","",IF(AND(B28&gt;0,B29=""),"needs audit  bal.",IF(B29&gt;=B28,"Adequate","Deficient")))</f>
        <v/>
      </c>
      <c r="C30" s="108" t="str">
        <f t="shared" ref="C30:H30" si="3">IF(C28="","",IF(AND(C28&gt;0,C29=""),"needs audit  bal.",IF(C29&gt;=C28,"Adequate","Deficient")))</f>
        <v/>
      </c>
      <c r="D30" s="108" t="str">
        <f t="shared" si="3"/>
        <v/>
      </c>
      <c r="E30" s="108" t="str">
        <f t="shared" si="3"/>
        <v/>
      </c>
      <c r="F30" s="108" t="str">
        <f t="shared" si="3"/>
        <v/>
      </c>
      <c r="G30" s="108" t="str">
        <f t="shared" si="3"/>
        <v/>
      </c>
      <c r="H30" s="108" t="str">
        <f t="shared" si="3"/>
        <v/>
      </c>
    </row>
    <row r="31" spans="1:10" ht="15.75" thickBot="1" x14ac:dyDescent="0.3">
      <c r="A31" s="45" t="s">
        <v>92</v>
      </c>
      <c r="B31" s="113" t="str">
        <f>IF(OR(B28="",ISBLANK(B29)),"",IF(B29&gt;B28,"",B29-B28))</f>
        <v/>
      </c>
      <c r="C31" s="113" t="str">
        <f t="shared" ref="C31:H31" si="4">IF(OR(C28="",ISBLANK(C29)),"",IF(C29&gt;C28,"",C29-C28))</f>
        <v/>
      </c>
      <c r="D31" s="113" t="str">
        <f t="shared" si="4"/>
        <v/>
      </c>
      <c r="E31" s="113" t="str">
        <f t="shared" si="4"/>
        <v/>
      </c>
      <c r="F31" s="113" t="str">
        <f t="shared" si="4"/>
        <v/>
      </c>
      <c r="G31" s="113" t="str">
        <f t="shared" si="4"/>
        <v/>
      </c>
      <c r="H31" s="113" t="str">
        <f t="shared" si="4"/>
        <v/>
      </c>
      <c r="I31" s="90"/>
    </row>
    <row r="32" spans="1:10" ht="16.5" thickBot="1" x14ac:dyDescent="0.3">
      <c r="A32" s="43"/>
    </row>
    <row r="33" spans="1:8" ht="15.75" x14ac:dyDescent="0.25">
      <c r="A33" s="147" t="s">
        <v>15</v>
      </c>
      <c r="B33" s="148" t="s">
        <v>59</v>
      </c>
      <c r="C33" s="133" t="str">
        <f>IF(I29=0,"",SUM(B29:H29))</f>
        <v/>
      </c>
      <c r="D33" s="134" t="s">
        <v>23</v>
      </c>
      <c r="G33"/>
      <c r="H33"/>
    </row>
    <row r="34" spans="1:8" ht="33" customHeight="1" thickBot="1" x14ac:dyDescent="0.3">
      <c r="A34" s="146"/>
      <c r="B34" s="149" t="s">
        <v>60</v>
      </c>
      <c r="C34" s="135" t="str">
        <f>IF(I28=0,"",SUM(B28:H28))</f>
        <v/>
      </c>
      <c r="D34" s="136" t="str">
        <f>IF(C34="","",IF(AND(OR(B30="",LEFT(B30,3)="Ade"),OR(C30="",LEFT(C30,3)="Ade"),OR(D30="",LEFT(D30,3)="Ade"),OR(E30="",LEFT(E30,3)="Ade"),OR(F30="",LEFT(F30,3)="Ade"),OR(G30="",LEFT(G30,3)="Ade"),OR(H30="",LEFT(H30,3)="Ade")),"Adequate","  See Checker   -   line 30"))</f>
        <v/>
      </c>
      <c r="G34"/>
      <c r="H34"/>
    </row>
    <row r="35" spans="1:8" ht="15.75" x14ac:dyDescent="0.25">
      <c r="A35" s="43"/>
    </row>
    <row r="36" spans="1:8" ht="17.25" customHeight="1" thickBot="1" x14ac:dyDescent="0.3">
      <c r="A36" s="7" t="s">
        <v>25</v>
      </c>
      <c r="B36" s="6"/>
      <c r="C36" s="32" t="s">
        <v>24</v>
      </c>
    </row>
    <row r="37" spans="1:8" ht="16.5" customHeight="1" x14ac:dyDescent="0.25">
      <c r="A37" s="80" t="s">
        <v>4</v>
      </c>
      <c r="B37" s="81"/>
      <c r="C37" s="82"/>
      <c r="D37" s="46"/>
      <c r="H37" s="47"/>
    </row>
    <row r="38" spans="1:8" ht="16.5" customHeight="1" x14ac:dyDescent="0.25">
      <c r="A38" s="83" t="s">
        <v>2</v>
      </c>
      <c r="B38" s="84"/>
      <c r="C38" s="85"/>
      <c r="D38" s="46"/>
    </row>
    <row r="39" spans="1:8" ht="16.5" customHeight="1" x14ac:dyDescent="0.25">
      <c r="A39" s="83" t="s">
        <v>5</v>
      </c>
      <c r="B39" s="84"/>
      <c r="C39" s="85"/>
      <c r="D39" s="46"/>
    </row>
    <row r="40" spans="1:8" ht="16.5" customHeight="1" x14ac:dyDescent="0.25">
      <c r="A40" s="83" t="s">
        <v>8</v>
      </c>
      <c r="B40" s="84"/>
      <c r="C40" s="85"/>
      <c r="D40" s="46"/>
    </row>
    <row r="41" spans="1:8" ht="16.5" customHeight="1" x14ac:dyDescent="0.25">
      <c r="A41" s="86" t="s">
        <v>7</v>
      </c>
      <c r="B41" s="84"/>
      <c r="C41" s="85"/>
    </row>
    <row r="42" spans="1:8" ht="16.5" customHeight="1" x14ac:dyDescent="0.25">
      <c r="A42" s="83" t="s">
        <v>3</v>
      </c>
      <c r="B42" s="84"/>
      <c r="C42" s="85"/>
    </row>
    <row r="43" spans="1:8" ht="16.5" customHeight="1" x14ac:dyDescent="0.25">
      <c r="A43" s="83" t="s">
        <v>9</v>
      </c>
      <c r="B43" s="84"/>
      <c r="C43" s="85"/>
    </row>
    <row r="44" spans="1:8" ht="16.5" customHeight="1" x14ac:dyDescent="0.25">
      <c r="A44" s="83" t="s">
        <v>82</v>
      </c>
      <c r="B44" s="84"/>
      <c r="C44" s="85"/>
    </row>
    <row r="45" spans="1:8" ht="16.5" customHeight="1" thickBot="1" x14ac:dyDescent="0.3">
      <c r="A45" s="87" t="s">
        <v>83</v>
      </c>
      <c r="B45" s="88"/>
      <c r="C45" s="89"/>
    </row>
  </sheetData>
  <phoneticPr fontId="19" type="noConversion"/>
  <conditionalFormatting sqref="E37:E40">
    <cfRule type="containsText" dxfId="28" priority="34" operator="containsText" text="NO">
      <formula>NOT(ISERROR(SEARCH("NO",E37)))</formula>
    </cfRule>
    <cfRule type="containsText" dxfId="27" priority="35" operator="containsText" text="YES">
      <formula>NOT(ISERROR(SEARCH("YES",E37)))</formula>
    </cfRule>
  </conditionalFormatting>
  <conditionalFormatting sqref="C37">
    <cfRule type="expression" dxfId="26" priority="25" stopIfTrue="1">
      <formula>C37="YES"</formula>
    </cfRule>
    <cfRule type="expression" dxfId="25" priority="26" stopIfTrue="1">
      <formula>C37="Yes"</formula>
    </cfRule>
    <cfRule type="expression" dxfId="24" priority="27" stopIfTrue="1">
      <formula>C37="yes"</formula>
    </cfRule>
  </conditionalFormatting>
  <conditionalFormatting sqref="C38">
    <cfRule type="expression" dxfId="23" priority="22" stopIfTrue="1">
      <formula>C38="YES"</formula>
    </cfRule>
    <cfRule type="expression" dxfId="22" priority="23" stopIfTrue="1">
      <formula>C38="Yes"</formula>
    </cfRule>
    <cfRule type="expression" dxfId="21" priority="24" stopIfTrue="1">
      <formula>C38="yes"</formula>
    </cfRule>
  </conditionalFormatting>
  <conditionalFormatting sqref="C39">
    <cfRule type="expression" dxfId="20" priority="19" stopIfTrue="1">
      <formula>C39="YES"</formula>
    </cfRule>
    <cfRule type="expression" dxfId="19" priority="20" stopIfTrue="1">
      <formula>C39="Yes"</formula>
    </cfRule>
    <cfRule type="expression" dxfId="18" priority="21" stopIfTrue="1">
      <formula>C39="yes"</formula>
    </cfRule>
  </conditionalFormatting>
  <conditionalFormatting sqref="C40">
    <cfRule type="expression" dxfId="17" priority="16" stopIfTrue="1">
      <formula>C40="YES"</formula>
    </cfRule>
    <cfRule type="expression" dxfId="16" priority="17" stopIfTrue="1">
      <formula>C40="Yes"</formula>
    </cfRule>
    <cfRule type="expression" dxfId="15" priority="18" stopIfTrue="1">
      <formula>C40="yes"</formula>
    </cfRule>
  </conditionalFormatting>
  <conditionalFormatting sqref="C41">
    <cfRule type="expression" dxfId="14" priority="13" stopIfTrue="1">
      <formula>C41="YES"</formula>
    </cfRule>
    <cfRule type="expression" dxfId="13" priority="14" stopIfTrue="1">
      <formula>C41="Yes"</formula>
    </cfRule>
    <cfRule type="expression" dxfId="12" priority="15" stopIfTrue="1">
      <formula>C41="yes"</formula>
    </cfRule>
  </conditionalFormatting>
  <conditionalFormatting sqref="C42">
    <cfRule type="expression" dxfId="11" priority="10" stopIfTrue="1">
      <formula>C42="YES"</formula>
    </cfRule>
    <cfRule type="expression" dxfId="10" priority="11" stopIfTrue="1">
      <formula>C42="Yes"</formula>
    </cfRule>
    <cfRule type="expression" dxfId="9" priority="12" stopIfTrue="1">
      <formula>C42="yes"</formula>
    </cfRule>
  </conditionalFormatting>
  <conditionalFormatting sqref="C43">
    <cfRule type="expression" dxfId="8" priority="7" stopIfTrue="1">
      <formula>C43="YES"</formula>
    </cfRule>
    <cfRule type="expression" dxfId="7" priority="8" stopIfTrue="1">
      <formula>C43="Yes"</formula>
    </cfRule>
    <cfRule type="expression" dxfId="6" priority="9" stopIfTrue="1">
      <formula>C43="yes"</formula>
    </cfRule>
  </conditionalFormatting>
  <conditionalFormatting sqref="C44">
    <cfRule type="expression" dxfId="5" priority="4" stopIfTrue="1">
      <formula>C44="YES"</formula>
    </cfRule>
    <cfRule type="expression" dxfId="4" priority="5" stopIfTrue="1">
      <formula>C44="Yes"</formula>
    </cfRule>
    <cfRule type="expression" dxfId="3" priority="6" stopIfTrue="1">
      <formula>C44="yes"</formula>
    </cfRule>
  </conditionalFormatting>
  <conditionalFormatting sqref="C45">
    <cfRule type="expression" dxfId="2" priority="1" stopIfTrue="1">
      <formula>C45="YES"</formula>
    </cfRule>
    <cfRule type="expression" dxfId="1" priority="2" stopIfTrue="1">
      <formula>C45="Yes"</formula>
    </cfRule>
    <cfRule type="expression" dxfId="0" priority="3" stopIfTrue="1">
      <formula>C45="yes"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Method</vt:lpstr>
      <vt:lpstr>Pay-In Method</vt:lpstr>
      <vt:lpstr>'Balance Method'!Print_Area</vt:lpstr>
    </vt:vector>
  </TitlesOfParts>
  <Company>Florida Department of Environmental Protection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Escrow Balance Method Calculator</dc:title>
  <dc:creator>Financial.Assurance.Working.Group@dep.state.fl.us</dc:creator>
  <cp:keywords>Landfill Management Escrow Account</cp:keywords>
  <cp:lastModifiedBy>Eldredge, Susan F</cp:lastModifiedBy>
  <cp:lastPrinted>2021-09-08T14:13:08Z</cp:lastPrinted>
  <dcterms:created xsi:type="dcterms:W3CDTF">2009-06-05T16:58:33Z</dcterms:created>
  <dcterms:modified xsi:type="dcterms:W3CDTF">2021-09-17T10:45:18Z</dcterms:modified>
</cp:coreProperties>
</file>