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571"/>
  <workbookPr/>
  <mc:AlternateContent xmlns:mc="http://schemas.openxmlformats.org/markup-compatibility/2006">
    <mc:Choice Requires="x15">
      <x15ac:absPath xmlns:x15ac="http://schemas.microsoft.com/office/spreadsheetml/2010/11/ac" url="V:\Webpage Docs\pss\pcp\procedures\"/>
    </mc:Choice>
  </mc:AlternateContent>
  <bookViews>
    <workbookView xWindow="120" yWindow="45" windowWidth="12720" windowHeight="7110" firstSheet="4" activeTab="7"/>
  </bookViews>
  <sheets>
    <sheet name="Instructions" sheetId="36" r:id="rId1"/>
    <sheet name="Milestone Wells" sheetId="6" r:id="rId2"/>
    <sheet name="Well 1" sheetId="4" r:id="rId3"/>
    <sheet name="Well 2" sheetId="31" r:id="rId4"/>
    <sheet name="Well 3" sheetId="32" r:id="rId5"/>
    <sheet name="Well 4" sheetId="33" r:id="rId6"/>
    <sheet name="Well 5" sheetId="34" r:id="rId7"/>
    <sheet name="Well 6" sheetId="35" r:id="rId8"/>
  </sheets>
  <definedNames>
    <definedName name="_xlnm.Print_Area" localSheetId="1">'Milestone Wells'!$A$1:$O$42</definedName>
    <definedName name="_xlnm.Print_Area" localSheetId="2">'Well 1'!$A$1:$R$61</definedName>
    <definedName name="_xlnm.Print_Area" localSheetId="3">'Well 2'!$A$1:$R$61</definedName>
    <definedName name="_xlnm.Print_Area" localSheetId="4">'Well 3'!$A$1:$R$61</definedName>
    <definedName name="_xlnm.Print_Area" localSheetId="5">'Well 4'!$A$1:$R$61</definedName>
    <definedName name="_xlnm.Print_Area" localSheetId="6">'Well 5'!$A$1:$R$61</definedName>
    <definedName name="_xlnm.Print_Area" localSheetId="7">'Well 6'!$A$1:$R$61</definedName>
  </definedNames>
  <calcPr calcId="171027"/>
</workbook>
</file>

<file path=xl/calcChain.xml><?xml version="1.0" encoding="utf-8"?>
<calcChain xmlns="http://schemas.openxmlformats.org/spreadsheetml/2006/main">
  <c r="Q7" i="35" l="1"/>
  <c r="O7" i="35"/>
  <c r="M7" i="35"/>
  <c r="K7" i="35"/>
  <c r="L7" i="35" s="1"/>
  <c r="E7" i="35"/>
  <c r="C1" i="35"/>
  <c r="Q7" i="34"/>
  <c r="Q22" i="34" s="1"/>
  <c r="O7" i="34"/>
  <c r="M7" i="34"/>
  <c r="K7" i="34"/>
  <c r="L7" i="34" s="1"/>
  <c r="E7" i="34"/>
  <c r="C1" i="34"/>
  <c r="Q7" i="33"/>
  <c r="Q22" i="33" s="1"/>
  <c r="O7" i="33"/>
  <c r="M7" i="33"/>
  <c r="M19" i="33" s="1"/>
  <c r="K7" i="33"/>
  <c r="E7" i="33"/>
  <c r="F7" i="33" s="1"/>
  <c r="C1" i="33"/>
  <c r="C34" i="35"/>
  <c r="C35" i="35"/>
  <c r="C23" i="35"/>
  <c r="D23" i="35" s="1"/>
  <c r="C22" i="35"/>
  <c r="D22" i="35"/>
  <c r="C21" i="35"/>
  <c r="D21" i="35" s="1"/>
  <c r="C20" i="35"/>
  <c r="D20" i="35"/>
  <c r="C19" i="35"/>
  <c r="D19" i="35" s="1"/>
  <c r="C18" i="35"/>
  <c r="D18" i="35"/>
  <c r="C17" i="35"/>
  <c r="D17" i="35" s="1"/>
  <c r="C16" i="35"/>
  <c r="D16" i="35"/>
  <c r="C15" i="35"/>
  <c r="D15" i="35" s="1"/>
  <c r="C14" i="35"/>
  <c r="D14" i="35" s="1"/>
  <c r="C13" i="35"/>
  <c r="D13" i="35" s="1"/>
  <c r="C12" i="35"/>
  <c r="D12" i="35" s="1"/>
  <c r="Q22" i="35"/>
  <c r="O23" i="35"/>
  <c r="M22" i="35"/>
  <c r="D7" i="35"/>
  <c r="B7" i="35"/>
  <c r="M2" i="35"/>
  <c r="C10" i="35" s="1"/>
  <c r="D10" i="35" s="1"/>
  <c r="G2" i="35"/>
  <c r="M1" i="35"/>
  <c r="G1" i="35"/>
  <c r="C34" i="34"/>
  <c r="C35" i="34"/>
  <c r="C23" i="34"/>
  <c r="D23" i="34" s="1"/>
  <c r="C22" i="34"/>
  <c r="D22" i="34"/>
  <c r="C21" i="34"/>
  <c r="D21" i="34" s="1"/>
  <c r="C20" i="34"/>
  <c r="D20" i="34"/>
  <c r="C19" i="34"/>
  <c r="D19" i="34" s="1"/>
  <c r="C18" i="34"/>
  <c r="D18" i="34"/>
  <c r="C17" i="34"/>
  <c r="D17" i="34" s="1"/>
  <c r="C16" i="34"/>
  <c r="D16" i="34"/>
  <c r="C15" i="34"/>
  <c r="D15" i="34" s="1"/>
  <c r="C14" i="34"/>
  <c r="D14" i="34"/>
  <c r="C13" i="34"/>
  <c r="D13" i="34" s="1"/>
  <c r="C12" i="34"/>
  <c r="D12" i="34"/>
  <c r="R7" i="34"/>
  <c r="P7" i="34"/>
  <c r="O23" i="34"/>
  <c r="N7" i="34"/>
  <c r="M22" i="34"/>
  <c r="D7" i="34"/>
  <c r="B7" i="34"/>
  <c r="M2" i="34"/>
  <c r="C10" i="34" s="1"/>
  <c r="D10" i="34" s="1"/>
  <c r="G2" i="34"/>
  <c r="M1" i="34"/>
  <c r="G1" i="34"/>
  <c r="C34" i="33"/>
  <c r="C35" i="33"/>
  <c r="C23" i="33"/>
  <c r="D23" i="33" s="1"/>
  <c r="C22" i="33"/>
  <c r="D22" i="33"/>
  <c r="C21" i="33"/>
  <c r="D21" i="33" s="1"/>
  <c r="C20" i="33"/>
  <c r="D20" i="33"/>
  <c r="C19" i="33"/>
  <c r="D19" i="33" s="1"/>
  <c r="C18" i="33"/>
  <c r="D18" i="33"/>
  <c r="C17" i="33"/>
  <c r="D17" i="33" s="1"/>
  <c r="C16" i="33"/>
  <c r="D16" i="33"/>
  <c r="C15" i="33"/>
  <c r="D15" i="33" s="1"/>
  <c r="C14" i="33"/>
  <c r="D14" i="33"/>
  <c r="C13" i="33"/>
  <c r="D13" i="33" s="1"/>
  <c r="C12" i="33"/>
  <c r="D12" i="33"/>
  <c r="O23" i="33"/>
  <c r="D7" i="33"/>
  <c r="B7" i="33"/>
  <c r="M2" i="33"/>
  <c r="C10" i="33" s="1"/>
  <c r="D10" i="33" s="1"/>
  <c r="G2" i="33"/>
  <c r="M1" i="33"/>
  <c r="G1" i="33"/>
  <c r="Q7" i="32"/>
  <c r="O7" i="32"/>
  <c r="M7" i="32"/>
  <c r="M22" i="32" s="1"/>
  <c r="K7" i="32"/>
  <c r="G7" i="32"/>
  <c r="E7" i="32"/>
  <c r="C1" i="32"/>
  <c r="C34" i="32"/>
  <c r="C35" i="32"/>
  <c r="C23" i="32"/>
  <c r="D23" i="32" s="1"/>
  <c r="C22" i="32"/>
  <c r="D22" i="32"/>
  <c r="C21" i="32"/>
  <c r="D21" i="32" s="1"/>
  <c r="C20" i="32"/>
  <c r="D20" i="32"/>
  <c r="C19" i="32"/>
  <c r="D19" i="32" s="1"/>
  <c r="C18" i="32"/>
  <c r="D18" i="32"/>
  <c r="C17" i="32"/>
  <c r="D17" i="32" s="1"/>
  <c r="C16" i="32"/>
  <c r="D16" i="32"/>
  <c r="C15" i="32"/>
  <c r="D15" i="32" s="1"/>
  <c r="C14" i="32"/>
  <c r="D14" i="32"/>
  <c r="C13" i="32"/>
  <c r="D13" i="32" s="1"/>
  <c r="C12" i="32"/>
  <c r="D12" i="32"/>
  <c r="Q22" i="32"/>
  <c r="D7" i="32"/>
  <c r="B7" i="32"/>
  <c r="M2" i="32"/>
  <c r="C10" i="32"/>
  <c r="D10" i="32"/>
  <c r="G2" i="32"/>
  <c r="M1" i="32"/>
  <c r="G1" i="32"/>
  <c r="Q7" i="31"/>
  <c r="Q22" i="31" s="1"/>
  <c r="O7" i="31"/>
  <c r="M7" i="31"/>
  <c r="K7" i="31"/>
  <c r="E7" i="31"/>
  <c r="C1" i="31"/>
  <c r="C34" i="31"/>
  <c r="C35" i="31" s="1"/>
  <c r="C23" i="31"/>
  <c r="D23" i="31"/>
  <c r="D22" i="31"/>
  <c r="C22" i="31"/>
  <c r="C21" i="31"/>
  <c r="D21" i="31"/>
  <c r="D20" i="31"/>
  <c r="C20" i="31"/>
  <c r="C19" i="31"/>
  <c r="D19" i="31"/>
  <c r="C18" i="31"/>
  <c r="D18" i="31" s="1"/>
  <c r="C17" i="31"/>
  <c r="D17" i="31"/>
  <c r="C16" i="31"/>
  <c r="D16" i="31" s="1"/>
  <c r="C15" i="31"/>
  <c r="D15" i="31"/>
  <c r="C14" i="31"/>
  <c r="D14" i="31" s="1"/>
  <c r="C13" i="31"/>
  <c r="D13" i="31"/>
  <c r="C12" i="31"/>
  <c r="D12" i="31" s="1"/>
  <c r="O23" i="31"/>
  <c r="M22" i="31"/>
  <c r="D7" i="31"/>
  <c r="B7" i="31"/>
  <c r="M2" i="31"/>
  <c r="C8" i="31" s="1"/>
  <c r="D8" i="31" s="1"/>
  <c r="E8" i="31" s="1"/>
  <c r="G2" i="31"/>
  <c r="M1" i="31"/>
  <c r="G1" i="31"/>
  <c r="D31" i="6"/>
  <c r="C34" i="4"/>
  <c r="C35" i="4" s="1"/>
  <c r="C12" i="4"/>
  <c r="C13" i="4"/>
  <c r="C14" i="4"/>
  <c r="C15" i="4"/>
  <c r="D15" i="4" s="1"/>
  <c r="C16" i="4"/>
  <c r="C17" i="4"/>
  <c r="C18" i="4"/>
  <c r="C19" i="4"/>
  <c r="D19" i="4" s="1"/>
  <c r="C20" i="4"/>
  <c r="C21" i="4"/>
  <c r="C22" i="4"/>
  <c r="C23" i="4"/>
  <c r="D23" i="4" s="1"/>
  <c r="B7" i="4"/>
  <c r="M2" i="4"/>
  <c r="C11" i="4" s="1"/>
  <c r="D11" i="4"/>
  <c r="C10" i="4"/>
  <c r="D10" i="4" s="1"/>
  <c r="M1" i="4"/>
  <c r="G2" i="4"/>
  <c r="G1" i="4"/>
  <c r="E7" i="4"/>
  <c r="F7" i="4"/>
  <c r="D7" i="4"/>
  <c r="K9" i="6"/>
  <c r="I7" i="31" s="1"/>
  <c r="K10" i="6"/>
  <c r="I7" i="32" s="1"/>
  <c r="K11" i="6"/>
  <c r="K12" i="6"/>
  <c r="I7" i="34" s="1"/>
  <c r="J7" i="34" s="1"/>
  <c r="K13" i="6"/>
  <c r="I7" i="35" s="1"/>
  <c r="K8" i="6"/>
  <c r="G9" i="6"/>
  <c r="G10" i="6"/>
  <c r="G11" i="6"/>
  <c r="G7" i="33" s="1"/>
  <c r="G12" i="6"/>
  <c r="G7" i="34" s="1"/>
  <c r="H7" i="34" s="1"/>
  <c r="G13" i="6"/>
  <c r="G7" i="35" s="1"/>
  <c r="H7" i="35" s="1"/>
  <c r="G8" i="6"/>
  <c r="N22" i="6"/>
  <c r="O22" i="6"/>
  <c r="N23" i="6"/>
  <c r="O23" i="6"/>
  <c r="N24" i="6"/>
  <c r="O24" i="6"/>
  <c r="N25" i="6"/>
  <c r="O25" i="6"/>
  <c r="N26" i="6"/>
  <c r="O26" i="6"/>
  <c r="N27" i="6"/>
  <c r="O27" i="6"/>
  <c r="N30" i="6"/>
  <c r="O24" i="33" s="1"/>
  <c r="O30" i="6"/>
  <c r="N31" i="6"/>
  <c r="O31" i="6"/>
  <c r="N32" i="6"/>
  <c r="O32" i="6"/>
  <c r="N33" i="6"/>
  <c r="O33" i="6"/>
  <c r="N34" i="6"/>
  <c r="O34" i="6"/>
  <c r="N35" i="6"/>
  <c r="O35" i="6"/>
  <c r="D20" i="6"/>
  <c r="H20" i="6"/>
  <c r="B27" i="6"/>
  <c r="M24" i="6"/>
  <c r="M32" i="6"/>
  <c r="M23" i="6"/>
  <c r="M31" i="6"/>
  <c r="M7" i="4"/>
  <c r="M22" i="4"/>
  <c r="M22" i="6"/>
  <c r="M30" i="6"/>
  <c r="M24" i="35"/>
  <c r="K7" i="4"/>
  <c r="L7" i="4" s="1"/>
  <c r="L22" i="6"/>
  <c r="L30" i="6"/>
  <c r="K24" i="33"/>
  <c r="K24" i="4"/>
  <c r="C27" i="6"/>
  <c r="C35" i="6"/>
  <c r="C26" i="6"/>
  <c r="C34" i="6"/>
  <c r="M27" i="6"/>
  <c r="M35" i="6"/>
  <c r="L27" i="6"/>
  <c r="L35" i="6"/>
  <c r="H27" i="6"/>
  <c r="H35" i="6"/>
  <c r="M26" i="6"/>
  <c r="M34" i="6"/>
  <c r="L26" i="6"/>
  <c r="L34" i="6"/>
  <c r="H26" i="6"/>
  <c r="H34" i="6"/>
  <c r="M25" i="6"/>
  <c r="M33" i="6"/>
  <c r="L25" i="6"/>
  <c r="L33" i="6"/>
  <c r="H33" i="6"/>
  <c r="L24" i="6"/>
  <c r="L32" i="6"/>
  <c r="H24" i="6"/>
  <c r="H32" i="6"/>
  <c r="L23" i="6"/>
  <c r="L31" i="6"/>
  <c r="H23" i="6"/>
  <c r="H31" i="6"/>
  <c r="H22" i="6"/>
  <c r="H30" i="6"/>
  <c r="I24" i="35" s="1"/>
  <c r="D27" i="6"/>
  <c r="D35" i="6"/>
  <c r="D26" i="6"/>
  <c r="D34" i="6"/>
  <c r="B26" i="6"/>
  <c r="D24" i="6"/>
  <c r="D32" i="6"/>
  <c r="C25" i="6"/>
  <c r="C33" i="6"/>
  <c r="C24" i="6"/>
  <c r="C32" i="6"/>
  <c r="C23" i="6"/>
  <c r="C31" i="6"/>
  <c r="D22" i="6"/>
  <c r="D30" i="6"/>
  <c r="G24" i="33"/>
  <c r="C22" i="6"/>
  <c r="C30" i="6"/>
  <c r="E24" i="35"/>
  <c r="B25" i="6"/>
  <c r="B24" i="6"/>
  <c r="B23" i="6"/>
  <c r="B22" i="6"/>
  <c r="L20" i="6"/>
  <c r="M20" i="6"/>
  <c r="C20" i="6"/>
  <c r="I7" i="4"/>
  <c r="J7" i="4"/>
  <c r="O7" i="4"/>
  <c r="P7" i="4" s="1"/>
  <c r="Q7" i="4"/>
  <c r="Q22" i="4"/>
  <c r="C1" i="4"/>
  <c r="G7" i="4"/>
  <c r="H7" i="4"/>
  <c r="D25" i="6"/>
  <c r="D33" i="6"/>
  <c r="C9" i="4"/>
  <c r="D9" i="4"/>
  <c r="C8" i="4"/>
  <c r="D8" i="4" s="1"/>
  <c r="M9" i="4"/>
  <c r="M11" i="4"/>
  <c r="M13" i="4"/>
  <c r="M15" i="4"/>
  <c r="M17" i="4"/>
  <c r="M19" i="4"/>
  <c r="M21" i="4"/>
  <c r="M23" i="4"/>
  <c r="O13" i="4"/>
  <c r="O15" i="4"/>
  <c r="O21" i="4"/>
  <c r="O23" i="4"/>
  <c r="Q9" i="4"/>
  <c r="Q11" i="4"/>
  <c r="Q13" i="4"/>
  <c r="Q15" i="4"/>
  <c r="Q17" i="4"/>
  <c r="Q19" i="4"/>
  <c r="Q21" i="4"/>
  <c r="Q23" i="4"/>
  <c r="M8" i="4"/>
  <c r="M10" i="4"/>
  <c r="M12" i="4"/>
  <c r="M14" i="4"/>
  <c r="M16" i="4"/>
  <c r="M18" i="4"/>
  <c r="M20" i="4"/>
  <c r="O8" i="4"/>
  <c r="O10" i="4"/>
  <c r="O12" i="4"/>
  <c r="O14" i="4"/>
  <c r="O16" i="4"/>
  <c r="O18" i="4"/>
  <c r="O20" i="4"/>
  <c r="O22" i="4"/>
  <c r="Q8" i="4"/>
  <c r="Q10" i="4"/>
  <c r="Q12" i="4"/>
  <c r="Q14" i="4"/>
  <c r="Q16" i="4"/>
  <c r="Q18" i="4"/>
  <c r="Q20" i="4"/>
  <c r="N7" i="4"/>
  <c r="R7" i="4"/>
  <c r="I24" i="4"/>
  <c r="M24" i="4"/>
  <c r="D12" i="4"/>
  <c r="D13" i="4"/>
  <c r="D14" i="4"/>
  <c r="D16" i="4"/>
  <c r="D17" i="4"/>
  <c r="D18" i="4"/>
  <c r="D20" i="4"/>
  <c r="D21" i="4"/>
  <c r="D22" i="4"/>
  <c r="F7" i="35"/>
  <c r="N7" i="35"/>
  <c r="P7" i="35"/>
  <c r="R7" i="35"/>
  <c r="O8" i="35"/>
  <c r="C9" i="35"/>
  <c r="D9" i="35" s="1"/>
  <c r="M9" i="35"/>
  <c r="Q9" i="35"/>
  <c r="O10" i="35"/>
  <c r="C11" i="35"/>
  <c r="D11" i="35" s="1"/>
  <c r="M11" i="35"/>
  <c r="Q11" i="35"/>
  <c r="O12" i="35"/>
  <c r="M13" i="35"/>
  <c r="Q13" i="35"/>
  <c r="O14" i="35"/>
  <c r="M15" i="35"/>
  <c r="Q15" i="35"/>
  <c r="O16" i="35"/>
  <c r="M17" i="35"/>
  <c r="Q17" i="35"/>
  <c r="O18" i="35"/>
  <c r="M19" i="35"/>
  <c r="Q19" i="35"/>
  <c r="O20" i="35"/>
  <c r="M21" i="35"/>
  <c r="Q21" i="35"/>
  <c r="O22" i="35"/>
  <c r="M23" i="35"/>
  <c r="Q23" i="35"/>
  <c r="C8" i="35"/>
  <c r="D8" i="35"/>
  <c r="M8" i="35"/>
  <c r="Q8" i="35"/>
  <c r="O9" i="35"/>
  <c r="M10" i="35"/>
  <c r="Q10" i="35"/>
  <c r="O11" i="35"/>
  <c r="M12" i="35"/>
  <c r="Q12" i="35"/>
  <c r="O13" i="35"/>
  <c r="M14" i="35"/>
  <c r="Q14" i="35"/>
  <c r="O15" i="35"/>
  <c r="M16" i="35"/>
  <c r="Q16" i="35"/>
  <c r="O17" i="35"/>
  <c r="M18" i="35"/>
  <c r="Q18" i="35"/>
  <c r="O19" i="35"/>
  <c r="M20" i="35"/>
  <c r="Q20" i="35"/>
  <c r="O21" i="35"/>
  <c r="F7" i="34"/>
  <c r="O8" i="34"/>
  <c r="C9" i="34"/>
  <c r="D9" i="34"/>
  <c r="E9" i="34" s="1"/>
  <c r="E10" i="34" s="1"/>
  <c r="E11" i="34" s="1"/>
  <c r="M9" i="34"/>
  <c r="Q9" i="34"/>
  <c r="O10" i="34"/>
  <c r="C11" i="34"/>
  <c r="D11" i="34" s="1"/>
  <c r="M11" i="34"/>
  <c r="Q11" i="34"/>
  <c r="O12" i="34"/>
  <c r="M13" i="34"/>
  <c r="Q13" i="34"/>
  <c r="O14" i="34"/>
  <c r="M15" i="34"/>
  <c r="Q15" i="34"/>
  <c r="O16" i="34"/>
  <c r="M17" i="34"/>
  <c r="Q17" i="34"/>
  <c r="O18" i="34"/>
  <c r="M19" i="34"/>
  <c r="Q19" i="34"/>
  <c r="O20" i="34"/>
  <c r="M21" i="34"/>
  <c r="Q21" i="34"/>
  <c r="O22" i="34"/>
  <c r="M23" i="34"/>
  <c r="Q23" i="34"/>
  <c r="C8" i="34"/>
  <c r="D8" i="34"/>
  <c r="M8" i="34"/>
  <c r="Q8" i="34"/>
  <c r="O9" i="34"/>
  <c r="M10" i="34"/>
  <c r="Q10" i="34"/>
  <c r="O11" i="34"/>
  <c r="M12" i="34"/>
  <c r="Q12" i="34"/>
  <c r="O13" i="34"/>
  <c r="M14" i="34"/>
  <c r="Q14" i="34"/>
  <c r="O15" i="34"/>
  <c r="M16" i="34"/>
  <c r="Q16" i="34"/>
  <c r="O17" i="34"/>
  <c r="M18" i="34"/>
  <c r="Q18" i="34"/>
  <c r="O19" i="34"/>
  <c r="M20" i="34"/>
  <c r="Q20" i="34"/>
  <c r="O21" i="34"/>
  <c r="L7" i="33"/>
  <c r="P7" i="33"/>
  <c r="R7" i="33"/>
  <c r="O8" i="33"/>
  <c r="C9" i="33"/>
  <c r="D9" i="33" s="1"/>
  <c r="Q9" i="33"/>
  <c r="O10" i="33"/>
  <c r="C11" i="33"/>
  <c r="D11" i="33" s="1"/>
  <c r="M11" i="33"/>
  <c r="Q11" i="33"/>
  <c r="O12" i="33"/>
  <c r="Q13" i="33"/>
  <c r="O14" i="33"/>
  <c r="Q15" i="33"/>
  <c r="O16" i="33"/>
  <c r="Q17" i="33"/>
  <c r="O18" i="33"/>
  <c r="Q19" i="33"/>
  <c r="O20" i="33"/>
  <c r="Q21" i="33"/>
  <c r="O22" i="33"/>
  <c r="Q23" i="33"/>
  <c r="C8" i="33"/>
  <c r="D8" i="33" s="1"/>
  <c r="Q8" i="33"/>
  <c r="O9" i="33"/>
  <c r="Q10" i="33"/>
  <c r="O11" i="33"/>
  <c r="M12" i="33"/>
  <c r="Q12" i="33"/>
  <c r="O13" i="33"/>
  <c r="Q14" i="33"/>
  <c r="O15" i="33"/>
  <c r="Q16" i="33"/>
  <c r="O17" i="33"/>
  <c r="Q18" i="33"/>
  <c r="O19" i="33"/>
  <c r="Q20" i="33"/>
  <c r="O21" i="33"/>
  <c r="F7" i="32"/>
  <c r="E10" i="32" s="1"/>
  <c r="E11" i="32" s="1"/>
  <c r="E12" i="32" s="1"/>
  <c r="H7" i="32"/>
  <c r="L7" i="32"/>
  <c r="N7" i="32"/>
  <c r="P7" i="32"/>
  <c r="R7" i="32"/>
  <c r="C9" i="32"/>
  <c r="D9" i="32"/>
  <c r="M9" i="32"/>
  <c r="Q9" i="32"/>
  <c r="C11" i="32"/>
  <c r="D11" i="32" s="1"/>
  <c r="M11" i="32"/>
  <c r="Q11" i="32"/>
  <c r="O12" i="32"/>
  <c r="M13" i="32"/>
  <c r="Q13" i="32"/>
  <c r="M15" i="32"/>
  <c r="Q15" i="32"/>
  <c r="M17" i="32"/>
  <c r="Q17" i="32"/>
  <c r="M19" i="32"/>
  <c r="Q19" i="32"/>
  <c r="O20" i="32"/>
  <c r="M21" i="32"/>
  <c r="Q21" i="32"/>
  <c r="M23" i="32"/>
  <c r="Q23" i="32"/>
  <c r="C8" i="32"/>
  <c r="D8" i="32" s="1"/>
  <c r="M8" i="32"/>
  <c r="Q8" i="32"/>
  <c r="M10" i="32"/>
  <c r="Q10" i="32"/>
  <c r="M12" i="32"/>
  <c r="Q12" i="32"/>
  <c r="O13" i="32"/>
  <c r="M14" i="32"/>
  <c r="Q14" i="32"/>
  <c r="M16" i="32"/>
  <c r="Q16" i="32"/>
  <c r="M18" i="32"/>
  <c r="Q18" i="32"/>
  <c r="M20" i="32"/>
  <c r="Q20" i="32"/>
  <c r="O21" i="32"/>
  <c r="F7" i="31"/>
  <c r="N7" i="31"/>
  <c r="P7" i="31"/>
  <c r="R7" i="31"/>
  <c r="O8" i="31"/>
  <c r="M9" i="31"/>
  <c r="Q9" i="31"/>
  <c r="O10" i="31"/>
  <c r="M11" i="31"/>
  <c r="Q11" i="31"/>
  <c r="O12" i="31"/>
  <c r="M13" i="31"/>
  <c r="Q13" i="31"/>
  <c r="O14" i="31"/>
  <c r="M15" i="31"/>
  <c r="Q15" i="31"/>
  <c r="O16" i="31"/>
  <c r="M17" i="31"/>
  <c r="Q17" i="31"/>
  <c r="O18" i="31"/>
  <c r="M19" i="31"/>
  <c r="Q19" i="31"/>
  <c r="O20" i="31"/>
  <c r="M21" i="31"/>
  <c r="Q21" i="31"/>
  <c r="O22" i="31"/>
  <c r="M23" i="31"/>
  <c r="Q23" i="31"/>
  <c r="M8" i="31"/>
  <c r="Q8" i="31"/>
  <c r="O9" i="31"/>
  <c r="M10" i="31"/>
  <c r="Q10" i="31"/>
  <c r="O11" i="31"/>
  <c r="M12" i="31"/>
  <c r="Q12" i="31"/>
  <c r="O13" i="31"/>
  <c r="M14" i="31"/>
  <c r="Q14" i="31"/>
  <c r="O15" i="31"/>
  <c r="M16" i="31"/>
  <c r="Q16" i="31"/>
  <c r="O17" i="31"/>
  <c r="M18" i="31"/>
  <c r="Q18" i="31"/>
  <c r="O19" i="31"/>
  <c r="M20" i="31"/>
  <c r="Q20" i="31"/>
  <c r="O21" i="31"/>
  <c r="O24" i="4"/>
  <c r="E24" i="4"/>
  <c r="G24" i="31"/>
  <c r="K24" i="31"/>
  <c r="O24" i="31"/>
  <c r="G24" i="32"/>
  <c r="K24" i="32"/>
  <c r="O24" i="32"/>
  <c r="E24" i="33"/>
  <c r="I24" i="33"/>
  <c r="M24" i="33"/>
  <c r="G24" i="34"/>
  <c r="K24" i="34"/>
  <c r="K16" i="34" s="1"/>
  <c r="K17" i="34" s="1"/>
  <c r="K18" i="34" s="1"/>
  <c r="K19" i="34" s="1"/>
  <c r="O24" i="34"/>
  <c r="G24" i="35"/>
  <c r="K24" i="35"/>
  <c r="O24" i="35"/>
  <c r="G24" i="4"/>
  <c r="E24" i="31"/>
  <c r="I24" i="31"/>
  <c r="M24" i="31"/>
  <c r="E24" i="32"/>
  <c r="I24" i="32"/>
  <c r="M24" i="32"/>
  <c r="E24" i="34"/>
  <c r="I24" i="34"/>
  <c r="M24" i="34"/>
  <c r="G15" i="4"/>
  <c r="G16" i="4" s="1"/>
  <c r="G17" i="4" s="1"/>
  <c r="G18" i="4" s="1"/>
  <c r="G19" i="4" s="1"/>
  <c r="G20" i="4" s="1"/>
  <c r="G21" i="4" s="1"/>
  <c r="G22" i="4" s="1"/>
  <c r="G23" i="4" s="1"/>
  <c r="G8" i="4"/>
  <c r="G9" i="4"/>
  <c r="G8" i="35"/>
  <c r="G9" i="35"/>
  <c r="G10" i="35" s="1"/>
  <c r="G11" i="35" s="1"/>
  <c r="G12" i="35" s="1"/>
  <c r="G15" i="35"/>
  <c r="G16" i="35"/>
  <c r="G17" i="35" s="1"/>
  <c r="G18" i="35" s="1"/>
  <c r="G19" i="35" s="1"/>
  <c r="G20" i="35" s="1"/>
  <c r="G21" i="35" s="1"/>
  <c r="G22" i="35" s="1"/>
  <c r="G23" i="35" s="1"/>
  <c r="K15" i="34"/>
  <c r="K8" i="34"/>
  <c r="K9" i="34"/>
  <c r="K10" i="34" s="1"/>
  <c r="K11" i="34" s="1"/>
  <c r="K12" i="34" s="1"/>
  <c r="K13" i="34" s="1"/>
  <c r="K14" i="34" s="1"/>
  <c r="G8" i="32"/>
  <c r="G9" i="32" s="1"/>
  <c r="G10" i="32" s="1"/>
  <c r="G11" i="32" s="1"/>
  <c r="G12" i="32" s="1"/>
  <c r="G13" i="32" s="1"/>
  <c r="G14" i="32" s="1"/>
  <c r="G15" i="32"/>
  <c r="G16" i="32" s="1"/>
  <c r="G17" i="32" s="1"/>
  <c r="G18" i="32" s="1"/>
  <c r="G19" i="32" s="1"/>
  <c r="G20" i="32" s="1"/>
  <c r="G21" i="32" s="1"/>
  <c r="G22" i="32" s="1"/>
  <c r="G23" i="32" s="1"/>
  <c r="E8" i="34"/>
  <c r="E15" i="34"/>
  <c r="E16" i="34"/>
  <c r="E17" i="34" s="1"/>
  <c r="E18" i="34" s="1"/>
  <c r="E19" i="34" s="1"/>
  <c r="E20" i="34" s="1"/>
  <c r="E21" i="34" s="1"/>
  <c r="E22" i="34" s="1"/>
  <c r="E23" i="34" s="1"/>
  <c r="E15" i="32"/>
  <c r="E16" i="32" s="1"/>
  <c r="E17" i="32" s="1"/>
  <c r="E18" i="32" s="1"/>
  <c r="E19" i="32" s="1"/>
  <c r="E20" i="32" s="1"/>
  <c r="E21" i="32" s="1"/>
  <c r="E22" i="32" s="1"/>
  <c r="E23" i="32" s="1"/>
  <c r="E8" i="32"/>
  <c r="E15" i="31"/>
  <c r="E16" i="31"/>
  <c r="E17" i="31" s="1"/>
  <c r="E18" i="31" s="1"/>
  <c r="E19" i="31" s="1"/>
  <c r="E20" i="31" s="1"/>
  <c r="E21" i="31" s="1"/>
  <c r="E22" i="31" s="1"/>
  <c r="E23" i="31" s="1"/>
  <c r="K8" i="35"/>
  <c r="K9" i="35" s="1"/>
  <c r="K10" i="35" s="1"/>
  <c r="K11" i="35" s="1"/>
  <c r="K12" i="35" s="1"/>
  <c r="K13" i="35" s="1"/>
  <c r="K14" i="35" s="1"/>
  <c r="K15" i="35"/>
  <c r="K16" i="35"/>
  <c r="K17" i="35" s="1"/>
  <c r="K18" i="35" s="1"/>
  <c r="K19" i="35" s="1"/>
  <c r="K20" i="35" s="1"/>
  <c r="K21" i="35" s="1"/>
  <c r="K22" i="35" s="1"/>
  <c r="K23" i="35" s="1"/>
  <c r="G15" i="34"/>
  <c r="G16" i="34" s="1"/>
  <c r="G17" i="34" s="1"/>
  <c r="G18" i="34" s="1"/>
  <c r="G19" i="34" s="1"/>
  <c r="G20" i="34" s="1"/>
  <c r="G21" i="34" s="1"/>
  <c r="G22" i="34" s="1"/>
  <c r="G23" i="34" s="1"/>
  <c r="G8" i="34"/>
  <c r="E8" i="33"/>
  <c r="E9" i="33" s="1"/>
  <c r="E10" i="33" s="1"/>
  <c r="E11" i="33" s="1"/>
  <c r="E15" i="33"/>
  <c r="E16" i="33"/>
  <c r="E17" i="33" s="1"/>
  <c r="E18" i="33"/>
  <c r="E19" i="33" s="1"/>
  <c r="E20" i="33" s="1"/>
  <c r="E21" i="33" s="1"/>
  <c r="E22" i="33" s="1"/>
  <c r="E23" i="33" s="1"/>
  <c r="K15" i="32"/>
  <c r="K8" i="32"/>
  <c r="K9" i="32"/>
  <c r="K10" i="32" s="1"/>
  <c r="K11" i="32" s="1"/>
  <c r="K12" i="32" s="1"/>
  <c r="K13" i="32" s="1"/>
  <c r="K14" i="32" s="1"/>
  <c r="K16" i="32"/>
  <c r="K17" i="32" s="1"/>
  <c r="K18" i="32" s="1"/>
  <c r="K19" i="32" s="1"/>
  <c r="K20" i="32" s="1"/>
  <c r="K21" i="32" s="1"/>
  <c r="K22" i="32" s="1"/>
  <c r="K23" i="32" s="1"/>
  <c r="E9" i="32"/>
  <c r="E12" i="34"/>
  <c r="E13" i="34" s="1"/>
  <c r="E14" i="34" s="1"/>
  <c r="G13" i="35"/>
  <c r="G14" i="35" s="1"/>
  <c r="E12" i="33"/>
  <c r="E13" i="33" s="1"/>
  <c r="E14" i="33" s="1"/>
  <c r="I8" i="4"/>
  <c r="K15" i="4"/>
  <c r="K16" i="4" s="1"/>
  <c r="K17" i="4" s="1"/>
  <c r="K18" i="4" s="1"/>
  <c r="K19" i="4" s="1"/>
  <c r="K20" i="4" s="1"/>
  <c r="K21" i="4" s="1"/>
  <c r="K22" i="4" s="1"/>
  <c r="K23" i="4" s="1"/>
  <c r="K8" i="4"/>
  <c r="K9" i="4"/>
  <c r="K10" i="4" s="1"/>
  <c r="K11" i="4" s="1"/>
  <c r="K12" i="4" s="1"/>
  <c r="K13" i="4" s="1"/>
  <c r="K14" i="4" s="1"/>
  <c r="E13" i="32"/>
  <c r="E14" i="32" s="1"/>
  <c r="I9" i="4" l="1"/>
  <c r="L7" i="31"/>
  <c r="K8" i="31" s="1"/>
  <c r="M20" i="33"/>
  <c r="G15" i="33"/>
  <c r="H7" i="33"/>
  <c r="G8" i="33"/>
  <c r="G9" i="33"/>
  <c r="J7" i="35"/>
  <c r="I15" i="35"/>
  <c r="I16" i="35" s="1"/>
  <c r="I8" i="35"/>
  <c r="J7" i="31"/>
  <c r="I15" i="31" s="1"/>
  <c r="I16" i="31" s="1"/>
  <c r="C10" i="31"/>
  <c r="D10" i="31" s="1"/>
  <c r="C9" i="31"/>
  <c r="D9" i="31" s="1"/>
  <c r="E9" i="31" s="1"/>
  <c r="E10" i="31" s="1"/>
  <c r="E11" i="31" s="1"/>
  <c r="E12" i="31" s="1"/>
  <c r="E13" i="31" s="1"/>
  <c r="E14" i="31" s="1"/>
  <c r="C11" i="31"/>
  <c r="D11" i="31" s="1"/>
  <c r="N7" i="33"/>
  <c r="M17" i="33"/>
  <c r="M10" i="33"/>
  <c r="M18" i="33"/>
  <c r="M22" i="33"/>
  <c r="M15" i="33"/>
  <c r="M23" i="33"/>
  <c r="M8" i="33"/>
  <c r="M16" i="33"/>
  <c r="M9" i="33"/>
  <c r="M13" i="33"/>
  <c r="M21" i="33"/>
  <c r="M14" i="33"/>
  <c r="I15" i="34"/>
  <c r="I16" i="34" s="1"/>
  <c r="I17" i="34" s="1"/>
  <c r="I18" i="34" s="1"/>
  <c r="I19" i="34" s="1"/>
  <c r="I20" i="34" s="1"/>
  <c r="I21" i="34" s="1"/>
  <c r="I22" i="34" s="1"/>
  <c r="I23" i="34" s="1"/>
  <c r="I8" i="34"/>
  <c r="I11" i="4"/>
  <c r="I12" i="4" s="1"/>
  <c r="I13" i="4" s="1"/>
  <c r="I14" i="4" s="1"/>
  <c r="I15" i="4"/>
  <c r="I16" i="4" s="1"/>
  <c r="I17" i="4" s="1"/>
  <c r="I18" i="4" s="1"/>
  <c r="I19" i="4" s="1"/>
  <c r="I20" i="4" s="1"/>
  <c r="I21" i="4" s="1"/>
  <c r="I22" i="4" s="1"/>
  <c r="I23" i="4" s="1"/>
  <c r="K20" i="34"/>
  <c r="K21" i="34" s="1"/>
  <c r="K22" i="34" s="1"/>
  <c r="K23" i="34" s="1"/>
  <c r="E15" i="35"/>
  <c r="E16" i="35"/>
  <c r="E17" i="35" s="1"/>
  <c r="E18" i="35" s="1"/>
  <c r="E19" i="35" s="1"/>
  <c r="E20" i="35" s="1"/>
  <c r="E21" i="35" s="1"/>
  <c r="E22" i="35" s="1"/>
  <c r="E23" i="35" s="1"/>
  <c r="E8" i="35"/>
  <c r="E9" i="35" s="1"/>
  <c r="E10" i="35" s="1"/>
  <c r="E11" i="35" s="1"/>
  <c r="E12" i="35" s="1"/>
  <c r="E13" i="35" s="1"/>
  <c r="E14" i="35" s="1"/>
  <c r="G7" i="31"/>
  <c r="D23" i="6"/>
  <c r="I7" i="33"/>
  <c r="H25" i="6"/>
  <c r="E15" i="4"/>
  <c r="E8" i="4"/>
  <c r="E16" i="4"/>
  <c r="E17" i="4" s="1"/>
  <c r="E18" i="4" s="1"/>
  <c r="E19" i="4" s="1"/>
  <c r="E20" i="4" s="1"/>
  <c r="E21" i="4" s="1"/>
  <c r="E22" i="4" s="1"/>
  <c r="E23" i="4" s="1"/>
  <c r="K15" i="33"/>
  <c r="K8" i="33"/>
  <c r="K9" i="33" s="1"/>
  <c r="K10" i="33" s="1"/>
  <c r="K11" i="33" s="1"/>
  <c r="K12" i="33" s="1"/>
  <c r="K13" i="33" s="1"/>
  <c r="K14" i="33" s="1"/>
  <c r="K16" i="33"/>
  <c r="K17" i="33" s="1"/>
  <c r="K18" i="33" s="1"/>
  <c r="K19" i="33" s="1"/>
  <c r="K20" i="33" s="1"/>
  <c r="K21" i="33" s="1"/>
  <c r="K22" i="33" s="1"/>
  <c r="K23" i="33" s="1"/>
  <c r="I10" i="4"/>
  <c r="G9" i="34"/>
  <c r="G10" i="34" s="1"/>
  <c r="G11" i="34" s="1"/>
  <c r="G12" i="34" s="1"/>
  <c r="G13" i="34" s="1"/>
  <c r="G14" i="34" s="1"/>
  <c r="E9" i="4"/>
  <c r="I9" i="34"/>
  <c r="I10" i="34" s="1"/>
  <c r="I11" i="34" s="1"/>
  <c r="I12" i="34" s="1"/>
  <c r="I13" i="34" s="1"/>
  <c r="I14" i="34" s="1"/>
  <c r="Q24" i="35"/>
  <c r="Q24" i="31"/>
  <c r="Q24" i="32"/>
  <c r="Q24" i="34"/>
  <c r="Q24" i="33"/>
  <c r="Q24" i="4"/>
  <c r="J7" i="32"/>
  <c r="I8" i="32"/>
  <c r="I15" i="32"/>
  <c r="I16" i="32" s="1"/>
  <c r="I17" i="32" s="1"/>
  <c r="O18" i="32"/>
  <c r="O11" i="32"/>
  <c r="O19" i="32"/>
  <c r="O23" i="32"/>
  <c r="O8" i="32"/>
  <c r="O16" i="32"/>
  <c r="O9" i="32"/>
  <c r="O17" i="32"/>
  <c r="O10" i="32"/>
  <c r="O14" i="32"/>
  <c r="O22" i="32"/>
  <c r="O15" i="32"/>
  <c r="O19" i="4"/>
  <c r="O11" i="4"/>
  <c r="G10" i="4"/>
  <c r="G11" i="4" s="1"/>
  <c r="G12" i="4" s="1"/>
  <c r="G13" i="4" s="1"/>
  <c r="G14" i="4" s="1"/>
  <c r="O17" i="4"/>
  <c r="O9" i="4"/>
  <c r="E35" i="4" l="1"/>
  <c r="J7" i="33"/>
  <c r="I15" i="33"/>
  <c r="I16" i="33"/>
  <c r="I8" i="33"/>
  <c r="I9" i="33" s="1"/>
  <c r="I17" i="33"/>
  <c r="I18" i="33" s="1"/>
  <c r="I19" i="33" s="1"/>
  <c r="I20" i="33" s="1"/>
  <c r="I21" i="33" s="1"/>
  <c r="I22" i="33" s="1"/>
  <c r="I23" i="33" s="1"/>
  <c r="I8" i="31"/>
  <c r="I9" i="35"/>
  <c r="I10" i="35" s="1"/>
  <c r="I17" i="35"/>
  <c r="I18" i="35" s="1"/>
  <c r="I19" i="35" s="1"/>
  <c r="I20" i="35" s="1"/>
  <c r="I21" i="35" s="1"/>
  <c r="I22" i="35" s="1"/>
  <c r="I23" i="35" s="1"/>
  <c r="G17" i="33"/>
  <c r="G18" i="33" s="1"/>
  <c r="G19" i="33" s="1"/>
  <c r="G20" i="33" s="1"/>
  <c r="G21" i="33" s="1"/>
  <c r="G22" i="33" s="1"/>
  <c r="G23" i="33" s="1"/>
  <c r="G16" i="33"/>
  <c r="K9" i="31"/>
  <c r="E35" i="34"/>
  <c r="H7" i="31"/>
  <c r="G23" i="31" s="1"/>
  <c r="G15" i="31"/>
  <c r="G16" i="31" s="1"/>
  <c r="G17" i="31" s="1"/>
  <c r="G18" i="31" s="1"/>
  <c r="G19" i="31" s="1"/>
  <c r="G20" i="31" s="1"/>
  <c r="G21" i="31" s="1"/>
  <c r="G22" i="31" s="1"/>
  <c r="K10" i="31"/>
  <c r="K11" i="31" s="1"/>
  <c r="K12" i="31" s="1"/>
  <c r="K13" i="31" s="1"/>
  <c r="K14" i="31" s="1"/>
  <c r="E10" i="4"/>
  <c r="E11" i="4" s="1"/>
  <c r="E12" i="4" s="1"/>
  <c r="E13" i="4" s="1"/>
  <c r="E14" i="4" s="1"/>
  <c r="K15" i="31"/>
  <c r="K16" i="31" s="1"/>
  <c r="K17" i="31" s="1"/>
  <c r="K18" i="31" s="1"/>
  <c r="K19" i="31" s="1"/>
  <c r="K20" i="31" s="1"/>
  <c r="K21" i="31" s="1"/>
  <c r="K22" i="31" s="1"/>
  <c r="K23" i="31" s="1"/>
  <c r="I9" i="32"/>
  <c r="I10" i="32" s="1"/>
  <c r="I11" i="32" s="1"/>
  <c r="I18" i="32"/>
  <c r="I19" i="32" s="1"/>
  <c r="I20" i="32" s="1"/>
  <c r="I21" i="32" s="1"/>
  <c r="I22" i="32" s="1"/>
  <c r="I23" i="32" s="1"/>
  <c r="I18" i="31"/>
  <c r="I19" i="31" s="1"/>
  <c r="I20" i="31" s="1"/>
  <c r="I21" i="31" s="1"/>
  <c r="I22" i="31" s="1"/>
  <c r="I23" i="31" s="1"/>
  <c r="I9" i="31"/>
  <c r="I10" i="31"/>
  <c r="I17" i="31"/>
  <c r="I11" i="31"/>
  <c r="I12" i="31" s="1"/>
  <c r="I13" i="31" s="1"/>
  <c r="I14" i="31" s="1"/>
  <c r="G10" i="33"/>
  <c r="G11" i="33" s="1"/>
  <c r="G12" i="33" s="1"/>
  <c r="G13" i="33" s="1"/>
  <c r="G14" i="33" s="1"/>
  <c r="I11" i="35" l="1"/>
  <c r="I12" i="35" s="1"/>
  <c r="I13" i="35" s="1"/>
  <c r="I14" i="35" s="1"/>
  <c r="E35" i="35"/>
  <c r="I10" i="33"/>
  <c r="I11" i="33" s="1"/>
  <c r="I12" i="33" s="1"/>
  <c r="I13" i="33" s="1"/>
  <c r="I14" i="33" s="1"/>
  <c r="I12" i="32"/>
  <c r="I13" i="32" s="1"/>
  <c r="I14" i="32" s="1"/>
  <c r="G8" i="31"/>
  <c r="E35" i="33" l="1"/>
  <c r="E35" i="32"/>
  <c r="G9" i="31"/>
  <c r="G10" i="31" s="1"/>
  <c r="G11" i="31" s="1"/>
  <c r="G12" i="31" s="1"/>
  <c r="G13" i="31" s="1"/>
  <c r="G14" i="31" s="1"/>
  <c r="E35" i="31" l="1"/>
</calcChain>
</file>

<file path=xl/sharedStrings.xml><?xml version="1.0" encoding="utf-8"?>
<sst xmlns="http://schemas.openxmlformats.org/spreadsheetml/2006/main" count="305" uniqueCount="70">
  <si>
    <t>First Well</t>
  </si>
  <si>
    <t>Second Well</t>
  </si>
  <si>
    <t>Third Well</t>
  </si>
  <si>
    <t>Fourth Well</t>
  </si>
  <si>
    <t>TRPH</t>
  </si>
  <si>
    <t>Fifth Well</t>
  </si>
  <si>
    <t>years</t>
  </si>
  <si>
    <t>Benzene</t>
  </si>
  <si>
    <t>Toluene</t>
  </si>
  <si>
    <t>Xylenes</t>
  </si>
  <si>
    <t>1-Methyl Naph.</t>
  </si>
  <si>
    <t>2-Methyl Naph.</t>
  </si>
  <si>
    <t>MTBE</t>
  </si>
  <si>
    <t>Ethyl-benzene</t>
  </si>
  <si>
    <t>Monitoring Well</t>
  </si>
  <si>
    <t>Cleanup Target</t>
  </si>
  <si>
    <t>Projected Cleanup Time (yrs)</t>
  </si>
  <si>
    <t>Actual Sampling Date</t>
  </si>
  <si>
    <t>Actual</t>
  </si>
  <si>
    <t>Proj.</t>
  </si>
  <si>
    <t>Constituent Concentration Group Milestones (ug/l)</t>
  </si>
  <si>
    <t>Group 1</t>
  </si>
  <si>
    <t>Group 3</t>
  </si>
  <si>
    <t>Group 2</t>
  </si>
  <si>
    <t>Group 4</t>
  </si>
  <si>
    <t>Actual Cleanup Time (yrs)</t>
  </si>
  <si>
    <t>Group 5</t>
  </si>
  <si>
    <t>Group 6</t>
  </si>
  <si>
    <t>Naphthalenes</t>
  </si>
  <si>
    <t>Group 7</t>
  </si>
  <si>
    <t>PAH (I)</t>
  </si>
  <si>
    <t>PAH (II)</t>
  </si>
  <si>
    <t>90% Baseline Reduction  (ug/l)</t>
  </si>
  <si>
    <t>Naph-thalene</t>
  </si>
  <si>
    <t>Defined Cleanup Target Levels (ug/l)</t>
  </si>
  <si>
    <t>Sum: Naphthalenes</t>
  </si>
  <si>
    <t>Contaminant Group Per March 1, 2004 RAI</t>
  </si>
  <si>
    <t>Sixth Well</t>
  </si>
  <si>
    <t>MW-1</t>
  </si>
  <si>
    <t>MW-2</t>
  </si>
  <si>
    <t>MW-3</t>
  </si>
  <si>
    <t>MW-4</t>
  </si>
  <si>
    <t>MW-5</t>
  </si>
  <si>
    <t>MW-6</t>
  </si>
  <si>
    <t>Sum
TEX</t>
  </si>
  <si>
    <t>Sum
Naphs</t>
  </si>
  <si>
    <t>Milestone Well #</t>
  </si>
  <si>
    <t>Sum: Toluene, Ethylbenzene, Total Xylenes</t>
  </si>
  <si>
    <r>
      <t>Groundwater Cleanup Target Level</t>
    </r>
    <r>
      <rPr>
        <b/>
        <sz val="9"/>
        <rFont val="Arial"/>
        <family val="2"/>
      </rPr>
      <t xml:space="preserve"> (ug/l)</t>
    </r>
  </si>
  <si>
    <t>Natural Attenuation Default Conc. (ug/l)</t>
  </si>
  <si>
    <t>70% Natural Attenuation Default Conc. (ug/l)</t>
  </si>
  <si>
    <r>
      <t>Baseline</t>
    </r>
    <r>
      <rPr>
        <b/>
        <sz val="12"/>
        <rFont val="Arial"/>
        <family val="2"/>
      </rPr>
      <t xml:space="preserve"> Constituent Concentrations (ug/l)</t>
    </r>
  </si>
  <si>
    <t>MILESTONE SCHEDULE</t>
  </si>
  <si>
    <t>Facility Name</t>
  </si>
  <si>
    <t>Facility ID #</t>
  </si>
  <si>
    <t xml:space="preserve">Monitoring Wells </t>
  </si>
  <si>
    <t>Baseline Sampling Date</t>
  </si>
  <si>
    <t>System Startup Date</t>
  </si>
  <si>
    <t>ACME</t>
  </si>
  <si>
    <t>Sum Toluene, Ethylbenzene, &amp; Xylenes</t>
  </si>
  <si>
    <t>Milestones are based on pre-startup baseline sampling per Section C.2 of the March 1, 2004 FDEP RAI.</t>
  </si>
  <si>
    <t>Groundwater Cleanup Target Levels and Natural Attenuation Default Concentrations (NADC) as established in Chapter 62-777, F.A.C.</t>
  </si>
  <si>
    <r>
      <t>PAH (I)</t>
    </r>
    <r>
      <rPr>
        <b/>
        <vertAlign val="superscript"/>
        <sz val="9"/>
        <rFont val="Arial"/>
        <family val="2"/>
      </rPr>
      <t>1</t>
    </r>
  </si>
  <si>
    <r>
      <t>PAH (II)</t>
    </r>
    <r>
      <rPr>
        <b/>
        <vertAlign val="superscript"/>
        <sz val="9"/>
        <rFont val="Arial"/>
        <family val="2"/>
      </rPr>
      <t>2</t>
    </r>
  </si>
  <si>
    <r>
      <t>1</t>
    </r>
    <r>
      <rPr>
        <sz val="9"/>
        <rFont val="Arial"/>
        <family val="2"/>
      </rPr>
      <t>Sum of Benzo(a)anthracene, Benzo(a)pyrene, Benzo(b)flouranthene, Benzo(k)flouranthene, Dibenz(a,h)anthracene, Chrysene, and Indeno(1,2,3-cd)pyrene.</t>
    </r>
  </si>
  <si>
    <r>
      <t>2</t>
    </r>
    <r>
      <rPr>
        <sz val="9"/>
        <rFont val="Arial"/>
        <family val="2"/>
      </rPr>
      <t xml:space="preserve">Sum of other PAH's not included in Group 3 or Group 6 </t>
    </r>
  </si>
  <si>
    <t>Estimated Active Remediation Time</t>
  </si>
  <si>
    <t>Selected Active Remediation Goal</t>
  </si>
  <si>
    <t>Remediation Goal (ug/l)</t>
  </si>
  <si>
    <r>
      <t xml:space="preserve">The milestone workbook is intended to replace the previous milestone program dated April 25, 2005.  The workbook complies with all sections of the most recent version of the Remedial Action Initiative dated February 15, 2008.
</t>
    </r>
    <r>
      <rPr>
        <b/>
        <sz val="10"/>
        <rFont val="Arial"/>
        <family val="2"/>
      </rPr>
      <t>Instructions for use</t>
    </r>
    <r>
      <rPr>
        <sz val="10"/>
        <rFont val="Arial"/>
        <family val="2"/>
      </rPr>
      <t xml:space="preserve">
Only shaded cells are able to be filled by the user.  All facility information, including the facility name and identification number as well as baseline sampling information including date, key well designation, contaminant groups, and concentrations, are included on the first tab, titled "Milestone Wells".  All of this information will be populated on the individual well sheets automatically.
In addition to the facility and baseline sampling information, the user must select the Active Remediation Goal from the dropdown menu (GCTLs, NADCs, 90% reduction from baseline, or 70% of NADCs) and enter the Estimated Active Remediation Time in years.
Each key monitoring well will have its own sheet to be completed for all subsequent O&amp;M Reports.  The only information that will be required each reporting period will be the sampling date and the sampling results.  Note that the results are not necessarily reported as individual contaminants, but as the contaminant groups highlighted in the Remedial Action Initiative.
The target concentrations are calculated based on the sampling date once that date is entered.  If any concentration exceeds the target concentration the cell will automatically change to bold type with no shading. 
Milestone graphs will be auto-populated with the milestone projections (using the system startup date as day 0), actual concentrations and sampling dates, and the anticipated end of active remediation.  Contaminant groups 5, 6, and 7 are not included on the graph due to high variability of concentrations and should be compared to the milestones only in the table.
The main milestone well tab in addition to each key well page will print out on one page each.  If desired the milestone graph may be printed separately for clarity purposes.  All used pages should be submitted in each applicable remedial action report (Startup and O&amp;M).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</si>
</sst>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
  </numFmts>
  <fonts count="12" x14ac:knownFonts="1">
    <font>
      <sz val="10"/>
      <name val="Arial"/>
    </font>
    <font>
      <sz val="10"/>
      <name val="Arial"/>
    </font>
    <font>
      <b/>
      <sz val="9"/>
      <name val="Arial"/>
      <family val="2"/>
    </font>
    <font>
      <sz val="9"/>
      <name val="Arial"/>
      <family val="2"/>
    </font>
    <font>
      <b/>
      <sz val="10"/>
      <name val="Arial"/>
      <family val="2"/>
    </font>
    <font>
      <b/>
      <sz val="12"/>
      <name val="Arial"/>
      <family val="2"/>
    </font>
    <font>
      <b/>
      <sz val="14"/>
      <name val="Arial"/>
      <family val="2"/>
    </font>
    <font>
      <b/>
      <sz val="8"/>
      <name val="Arial"/>
      <family val="2"/>
    </font>
    <font>
      <vertAlign val="superscript"/>
      <sz val="9"/>
      <name val="Arial"/>
      <family val="2"/>
    </font>
    <font>
      <sz val="10"/>
      <name val="Arial"/>
      <family val="2"/>
    </font>
    <font>
      <b/>
      <vertAlign val="superscript"/>
      <sz val="9"/>
      <name val="Arial"/>
      <family val="2"/>
    </font>
    <font>
      <sz val="9"/>
      <color theme="0"/>
      <name val="Arial"/>
      <family val="2"/>
    </font>
  </fonts>
  <fills count="4">
    <fill>
      <patternFill patternType="none"/>
    </fill>
    <fill>
      <patternFill patternType="gray125"/>
    </fill>
    <fill>
      <patternFill patternType="solid">
        <fgColor indexed="22"/>
        <bgColor indexed="64"/>
      </patternFill>
    </fill>
    <fill>
      <patternFill patternType="solid">
        <fgColor theme="0" tint="-0.149998474074526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0" fontId="1" fillId="0" borderId="0"/>
  </cellStyleXfs>
  <cellXfs count="211">
    <xf numFmtId="0" fontId="0" fillId="0" borderId="0" xfId="0"/>
    <xf numFmtId="1" fontId="3" fillId="0" borderId="1" xfId="0" applyNumberFormat="1" applyFont="1" applyBorder="1" applyAlignment="1" applyProtection="1">
      <alignment horizontal="center"/>
    </xf>
    <xf numFmtId="0" fontId="2" fillId="0" borderId="1" xfId="0" applyFont="1" applyFill="1" applyBorder="1" applyAlignment="1" applyProtection="1">
      <alignment horizontal="center" vertical="center" wrapText="1"/>
    </xf>
    <xf numFmtId="0" fontId="2" fillId="0" borderId="2" xfId="0" applyFont="1" applyFill="1" applyBorder="1" applyAlignment="1" applyProtection="1">
      <alignment horizontal="left" vertical="center"/>
    </xf>
    <xf numFmtId="0" fontId="2" fillId="0" borderId="1" xfId="0" applyFont="1" applyFill="1" applyBorder="1" applyAlignment="1" applyProtection="1">
      <alignment horizontal="left" vertical="center"/>
    </xf>
    <xf numFmtId="1" fontId="3" fillId="0" borderId="1" xfId="0" applyNumberFormat="1"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1" fontId="3" fillId="0" borderId="3" xfId="0" applyNumberFormat="1"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1" fontId="3" fillId="0" borderId="4" xfId="0" applyNumberFormat="1" applyFont="1" applyFill="1" applyBorder="1" applyAlignment="1" applyProtection="1">
      <alignment horizontal="center" vertical="center"/>
    </xf>
    <xf numFmtId="1" fontId="3" fillId="0" borderId="5" xfId="0" applyNumberFormat="1" applyFont="1" applyFill="1" applyBorder="1" applyAlignment="1" applyProtection="1">
      <alignment horizontal="center" vertical="center"/>
    </xf>
    <xf numFmtId="0" fontId="2" fillId="0" borderId="1"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2" xfId="0" applyFont="1" applyFill="1" applyBorder="1" applyAlignment="1" applyProtection="1">
      <alignment horizontal="left" vertical="center" wrapText="1"/>
    </xf>
    <xf numFmtId="0" fontId="2" fillId="0" borderId="6"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4" fillId="0" borderId="1" xfId="0" applyFont="1" applyFill="1" applyBorder="1" applyAlignment="1" applyProtection="1">
      <alignment horizontal="center"/>
    </xf>
    <xf numFmtId="0" fontId="4" fillId="0" borderId="3" xfId="0" applyFont="1" applyFill="1" applyBorder="1" applyAlignment="1" applyProtection="1">
      <alignment horizontal="center"/>
    </xf>
    <xf numFmtId="0" fontId="2" fillId="0" borderId="0" xfId="0" applyFont="1" applyFill="1" applyBorder="1" applyAlignment="1" applyProtection="1">
      <alignment horizontal="left" vertical="center"/>
    </xf>
    <xf numFmtId="1" fontId="3" fillId="0" borderId="0" xfId="0" applyNumberFormat="1" applyFont="1" applyFill="1" applyBorder="1" applyAlignment="1" applyProtection="1">
      <alignment horizontal="center" vertical="center"/>
    </xf>
    <xf numFmtId="0" fontId="2" fillId="0" borderId="8" xfId="0" applyFont="1" applyBorder="1" applyAlignment="1" applyProtection="1">
      <alignment vertical="center"/>
    </xf>
    <xf numFmtId="0" fontId="2" fillId="0" borderId="9" xfId="0" applyFont="1" applyBorder="1" applyAlignment="1" applyProtection="1">
      <alignment horizontal="center" vertical="center"/>
    </xf>
    <xf numFmtId="0" fontId="2" fillId="0" borderId="10" xfId="0" applyFont="1" applyFill="1" applyBorder="1" applyAlignment="1" applyProtection="1">
      <alignment horizontal="left" vertical="center"/>
    </xf>
    <xf numFmtId="0" fontId="2" fillId="0" borderId="11" xfId="0" applyFont="1" applyBorder="1" applyAlignment="1" applyProtection="1">
      <alignment horizontal="center" vertical="center" wrapText="1"/>
    </xf>
    <xf numFmtId="0" fontId="2" fillId="0" borderId="10" xfId="0" applyFont="1" applyBorder="1" applyAlignment="1" applyProtection="1"/>
    <xf numFmtId="0" fontId="2" fillId="0" borderId="7" xfId="0" applyFont="1" applyBorder="1" applyAlignment="1" applyProtection="1"/>
    <xf numFmtId="0" fontId="2" fillId="0" borderId="12"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4" fillId="0" borderId="16" xfId="0" applyFont="1" applyBorder="1" applyAlignment="1" applyProtection="1">
      <alignment horizontal="center"/>
    </xf>
    <xf numFmtId="3" fontId="3" fillId="0" borderId="17" xfId="0" applyNumberFormat="1" applyFont="1" applyFill="1" applyBorder="1" applyAlignment="1" applyProtection="1">
      <alignment horizontal="center" vertical="center"/>
    </xf>
    <xf numFmtId="1" fontId="3" fillId="0" borderId="18" xfId="0" applyNumberFormat="1" applyFont="1" applyBorder="1" applyAlignment="1" applyProtection="1">
      <alignment horizontal="center"/>
    </xf>
    <xf numFmtId="3" fontId="3" fillId="0" borderId="10" xfId="0" applyNumberFormat="1" applyFont="1" applyFill="1" applyBorder="1" applyAlignment="1" applyProtection="1">
      <alignment horizontal="center" vertical="center"/>
    </xf>
    <xf numFmtId="0" fontId="6" fillId="2" borderId="8" xfId="0" applyFont="1" applyFill="1" applyBorder="1" applyProtection="1">
      <protection locked="0"/>
    </xf>
    <xf numFmtId="0" fontId="0" fillId="2" borderId="19" xfId="0" applyFill="1" applyBorder="1" applyProtection="1">
      <protection locked="0"/>
    </xf>
    <xf numFmtId="0" fontId="6" fillId="2" borderId="0" xfId="0" applyFont="1" applyFill="1" applyBorder="1" applyAlignment="1" applyProtection="1">
      <alignment horizontal="center"/>
      <protection locked="0"/>
    </xf>
    <xf numFmtId="0" fontId="2" fillId="0" borderId="0" xfId="0" applyFont="1" applyAlignment="1" applyProtection="1">
      <protection locked="0"/>
    </xf>
    <xf numFmtId="0" fontId="0" fillId="0" borderId="0" xfId="0" applyProtection="1">
      <protection locked="0"/>
    </xf>
    <xf numFmtId="0" fontId="2" fillId="0" borderId="0" xfId="0" applyFont="1" applyProtection="1">
      <protection locked="0"/>
    </xf>
    <xf numFmtId="0" fontId="6" fillId="0" borderId="0" xfId="0" applyFont="1" applyProtection="1">
      <protection locked="0"/>
    </xf>
    <xf numFmtId="14" fontId="3" fillId="0" borderId="0" xfId="0" applyNumberFormat="1" applyFont="1" applyProtection="1">
      <protection locked="0"/>
    </xf>
    <xf numFmtId="0" fontId="0" fillId="0" borderId="11" xfId="0" applyBorder="1" applyProtection="1">
      <protection locked="0"/>
    </xf>
    <xf numFmtId="0" fontId="0" fillId="0" borderId="20" xfId="0" applyBorder="1" applyProtection="1">
      <protection locked="0"/>
    </xf>
    <xf numFmtId="0" fontId="2" fillId="0" borderId="21" xfId="0" applyFont="1" applyFill="1" applyBorder="1" applyAlignment="1" applyProtection="1">
      <alignment horizontal="center" wrapText="1"/>
      <protection locked="0"/>
    </xf>
    <xf numFmtId="0" fontId="2" fillId="0" borderId="22" xfId="0" applyFont="1" applyFill="1" applyBorder="1" applyAlignment="1" applyProtection="1">
      <alignment horizontal="center" wrapText="1"/>
      <protection locked="0"/>
    </xf>
    <xf numFmtId="0" fontId="7" fillId="0" borderId="6" xfId="0" applyFont="1" applyBorder="1" applyAlignment="1" applyProtection="1">
      <alignment horizontal="center" vertical="center" wrapText="1"/>
      <protection locked="0"/>
    </xf>
    <xf numFmtId="0" fontId="7" fillId="0" borderId="23" xfId="0" applyFont="1" applyBorder="1" applyAlignment="1" applyProtection="1">
      <alignment horizontal="center" vertical="center" wrapText="1"/>
      <protection locked="0"/>
    </xf>
    <xf numFmtId="0" fontId="7" fillId="0" borderId="24" xfId="0" applyFont="1" applyBorder="1" applyAlignment="1" applyProtection="1">
      <alignment horizontal="center" vertical="center" wrapText="1"/>
      <protection locked="0"/>
    </xf>
    <xf numFmtId="0" fontId="7" fillId="0" borderId="25" xfId="0" applyFont="1" applyBorder="1" applyAlignment="1" applyProtection="1">
      <alignment horizontal="center" vertical="center" wrapText="1"/>
      <protection locked="0"/>
    </xf>
    <xf numFmtId="39" fontId="3" fillId="0" borderId="21" xfId="1" applyNumberFormat="1" applyFont="1" applyBorder="1" applyAlignment="1" applyProtection="1">
      <alignment horizontal="center"/>
      <protection locked="0"/>
    </xf>
    <xf numFmtId="39" fontId="3" fillId="0" borderId="26" xfId="1" applyNumberFormat="1" applyFont="1" applyBorder="1" applyAlignment="1" applyProtection="1">
      <alignment horizontal="center"/>
      <protection locked="0"/>
    </xf>
    <xf numFmtId="0" fontId="2" fillId="0" borderId="27" xfId="0" applyFont="1" applyFill="1" applyBorder="1" applyAlignment="1" applyProtection="1">
      <alignment horizontal="left" vertical="center"/>
      <protection locked="0"/>
    </xf>
    <xf numFmtId="0" fontId="2" fillId="0" borderId="18" xfId="0" applyFont="1" applyFill="1" applyBorder="1" applyAlignment="1" applyProtection="1">
      <alignment horizontal="left" vertical="center"/>
      <protection locked="0"/>
    </xf>
    <xf numFmtId="0" fontId="2" fillId="0" borderId="18" xfId="0" applyFont="1" applyFill="1" applyBorder="1" applyAlignment="1" applyProtection="1">
      <alignment horizontal="center" vertical="center"/>
      <protection locked="0"/>
    </xf>
    <xf numFmtId="1" fontId="3" fillId="0" borderId="18" xfId="0" applyNumberFormat="1" applyFont="1" applyBorder="1" applyAlignment="1" applyProtection="1">
      <alignment horizontal="center"/>
      <protection locked="0"/>
    </xf>
    <xf numFmtId="0" fontId="3" fillId="0" borderId="28" xfId="0" applyFont="1" applyBorder="1" applyAlignment="1" applyProtection="1">
      <alignment horizontal="center"/>
      <protection locked="0"/>
    </xf>
    <xf numFmtId="0" fontId="3" fillId="0" borderId="18" xfId="0" applyFont="1" applyBorder="1" applyAlignment="1" applyProtection="1">
      <alignment horizontal="center"/>
      <protection locked="0"/>
    </xf>
    <xf numFmtId="0" fontId="3" fillId="0" borderId="29" xfId="0" applyFont="1" applyBorder="1" applyAlignment="1" applyProtection="1">
      <alignment horizontal="center"/>
      <protection locked="0"/>
    </xf>
    <xf numFmtId="0" fontId="0" fillId="0" borderId="0" xfId="0" applyBorder="1" applyProtection="1">
      <protection locked="0"/>
    </xf>
    <xf numFmtId="1" fontId="3" fillId="0" borderId="0" xfId="0" applyNumberFormat="1" applyFont="1" applyBorder="1" applyAlignment="1" applyProtection="1">
      <alignment horizontal="center"/>
      <protection locked="0"/>
    </xf>
    <xf numFmtId="164" fontId="0" fillId="0" borderId="0" xfId="0" applyNumberFormat="1" applyBorder="1" applyProtection="1">
      <protection locked="0"/>
    </xf>
    <xf numFmtId="3" fontId="0" fillId="0" borderId="0" xfId="0" applyNumberFormat="1" applyBorder="1" applyProtection="1">
      <protection locked="0"/>
    </xf>
    <xf numFmtId="0" fontId="6" fillId="2" borderId="30" xfId="0" applyFont="1" applyFill="1" applyBorder="1" applyAlignment="1" applyProtection="1">
      <alignment horizontal="center"/>
    </xf>
    <xf numFmtId="39" fontId="4" fillId="0" borderId="31" xfId="1" applyNumberFormat="1" applyFont="1" applyBorder="1" applyAlignment="1" applyProtection="1">
      <alignment horizontal="center"/>
    </xf>
    <xf numFmtId="39" fontId="4" fillId="0" borderId="32" xfId="1" applyNumberFormat="1" applyFont="1" applyBorder="1" applyAlignment="1" applyProtection="1">
      <alignment horizontal="center"/>
    </xf>
    <xf numFmtId="39" fontId="4" fillId="0" borderId="33" xfId="1" applyNumberFormat="1" applyFont="1" applyBorder="1" applyAlignment="1" applyProtection="1">
      <alignment horizontal="center"/>
    </xf>
    <xf numFmtId="14" fontId="3" fillId="0" borderId="10" xfId="1" applyNumberFormat="1" applyFont="1" applyBorder="1" applyAlignment="1" applyProtection="1">
      <alignment horizontal="center"/>
    </xf>
    <xf numFmtId="39" fontId="3" fillId="0" borderId="34" xfId="1" applyNumberFormat="1" applyFont="1" applyBorder="1" applyAlignment="1" applyProtection="1">
      <alignment horizontal="center"/>
    </xf>
    <xf numFmtId="39" fontId="3" fillId="0" borderId="35" xfId="1" applyNumberFormat="1" applyFont="1" applyBorder="1" applyAlignment="1" applyProtection="1">
      <alignment horizontal="center"/>
    </xf>
    <xf numFmtId="3" fontId="3" fillId="0" borderId="17" xfId="0" applyNumberFormat="1" applyFont="1" applyBorder="1" applyAlignment="1" applyProtection="1">
      <alignment horizontal="center"/>
    </xf>
    <xf numFmtId="1" fontId="3" fillId="0" borderId="4" xfId="0" applyNumberFormat="1" applyFont="1" applyBorder="1" applyAlignment="1" applyProtection="1">
      <alignment horizontal="center"/>
    </xf>
    <xf numFmtId="1" fontId="3" fillId="0" borderId="2" xfId="0" applyNumberFormat="1" applyFont="1" applyBorder="1" applyAlignment="1" applyProtection="1">
      <alignment horizontal="center"/>
    </xf>
    <xf numFmtId="1" fontId="3" fillId="0" borderId="7" xfId="0" applyNumberFormat="1" applyFont="1" applyBorder="1" applyAlignment="1" applyProtection="1">
      <alignment horizontal="center"/>
    </xf>
    <xf numFmtId="39" fontId="3" fillId="0" borderId="3" xfId="1" applyNumberFormat="1" applyFont="1" applyBorder="1" applyAlignment="1" applyProtection="1">
      <alignment horizontal="center"/>
    </xf>
    <xf numFmtId="39" fontId="3" fillId="0" borderId="5" xfId="1" applyNumberFormat="1" applyFont="1" applyBorder="1" applyAlignment="1" applyProtection="1">
      <alignment horizontal="center"/>
    </xf>
    <xf numFmtId="0" fontId="2" fillId="0" borderId="18" xfId="0" applyFont="1" applyFill="1" applyBorder="1" applyAlignment="1" applyProtection="1">
      <alignment horizontal="center" vertical="center"/>
    </xf>
    <xf numFmtId="0" fontId="6" fillId="0" borderId="0" xfId="0" applyFont="1" applyAlignment="1" applyProtection="1">
      <alignment horizontal="centerContinuous"/>
      <protection locked="0"/>
    </xf>
    <xf numFmtId="0" fontId="6" fillId="0" borderId="0" xfId="0" applyFont="1" applyAlignment="1" applyProtection="1">
      <protection locked="0"/>
    </xf>
    <xf numFmtId="0" fontId="3" fillId="0" borderId="0" xfId="0" applyFont="1" applyProtection="1">
      <protection locked="0"/>
    </xf>
    <xf numFmtId="0" fontId="0" fillId="0" borderId="0" xfId="0" applyAlignment="1" applyProtection="1">
      <alignment horizontal="center"/>
      <protection locked="0"/>
    </xf>
    <xf numFmtId="0" fontId="2" fillId="0" borderId="0"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center" vertical="center"/>
      <protection locked="0"/>
    </xf>
    <xf numFmtId="3" fontId="3" fillId="0" borderId="0" xfId="0" applyNumberFormat="1" applyFont="1" applyFill="1" applyBorder="1" applyAlignment="1" applyProtection="1">
      <alignment horizontal="center" vertical="center"/>
      <protection locked="0"/>
    </xf>
    <xf numFmtId="0" fontId="3" fillId="0" borderId="0" xfId="0" applyFont="1" applyBorder="1" applyProtection="1">
      <protection locked="0"/>
    </xf>
    <xf numFmtId="0" fontId="2" fillId="0" borderId="0" xfId="0" applyFont="1" applyFill="1" applyBorder="1" applyAlignment="1" applyProtection="1">
      <alignment horizontal="left" vertical="center"/>
      <protection locked="0"/>
    </xf>
    <xf numFmtId="0" fontId="2" fillId="0" borderId="19" xfId="0" applyFont="1" applyBorder="1" applyAlignment="1" applyProtection="1">
      <alignment vertical="center"/>
      <protection locked="0"/>
    </xf>
    <xf numFmtId="164" fontId="2" fillId="0" borderId="0" xfId="0" applyNumberFormat="1" applyFont="1" applyFill="1" applyBorder="1" applyAlignment="1" applyProtection="1">
      <alignment horizontal="right" vertical="center"/>
      <protection locked="0"/>
    </xf>
    <xf numFmtId="0" fontId="2" fillId="0" borderId="0" xfId="0" applyFont="1" applyBorder="1" applyAlignment="1" applyProtection="1">
      <alignment vertical="center"/>
      <protection locked="0"/>
    </xf>
    <xf numFmtId="0" fontId="3" fillId="0" borderId="0" xfId="0" applyFont="1" applyBorder="1" applyAlignment="1" applyProtection="1">
      <alignment vertical="center"/>
      <protection locked="0"/>
    </xf>
    <xf numFmtId="0" fontId="8" fillId="0" borderId="0" xfId="0" applyFont="1" applyProtection="1">
      <protection locked="0"/>
    </xf>
    <xf numFmtId="14" fontId="3" fillId="3" borderId="2" xfId="1" applyNumberFormat="1" applyFont="1" applyFill="1" applyBorder="1" applyAlignment="1" applyProtection="1">
      <alignment horizontal="center"/>
      <protection locked="0"/>
    </xf>
    <xf numFmtId="14" fontId="3" fillId="3" borderId="7" xfId="1" applyNumberFormat="1" applyFont="1" applyFill="1" applyBorder="1" applyAlignment="1" applyProtection="1">
      <alignment horizontal="center"/>
      <protection locked="0"/>
    </xf>
    <xf numFmtId="0" fontId="3" fillId="3" borderId="36" xfId="0" applyFont="1" applyFill="1" applyBorder="1" applyAlignment="1" applyProtection="1">
      <alignment horizontal="center" vertical="center"/>
      <protection locked="0"/>
    </xf>
    <xf numFmtId="0" fontId="3" fillId="3" borderId="37" xfId="0" applyFont="1" applyFill="1" applyBorder="1" applyAlignment="1" applyProtection="1">
      <alignment horizontal="center" vertical="center"/>
      <protection locked="0"/>
    </xf>
    <xf numFmtId="0" fontId="3" fillId="3" borderId="24" xfId="0" applyFont="1" applyFill="1" applyBorder="1" applyAlignment="1" applyProtection="1">
      <alignment horizontal="center" vertical="center"/>
      <protection locked="0"/>
    </xf>
    <xf numFmtId="0" fontId="3" fillId="3" borderId="38" xfId="0" applyFont="1" applyFill="1" applyBorder="1" applyAlignment="1" applyProtection="1">
      <alignment horizontal="center" vertical="center"/>
      <protection locked="0"/>
    </xf>
    <xf numFmtId="0" fontId="3" fillId="3" borderId="2" xfId="2" applyNumberFormat="1" applyFont="1" applyFill="1" applyBorder="1" applyAlignment="1" applyProtection="1">
      <alignment horizontal="center" vertical="center" wrapText="1"/>
      <protection locked="0"/>
    </xf>
    <xf numFmtId="0" fontId="3" fillId="3" borderId="1" xfId="2" applyNumberFormat="1" applyFont="1" applyFill="1" applyBorder="1" applyAlignment="1" applyProtection="1">
      <alignment horizontal="center" vertical="center" wrapText="1"/>
      <protection locked="0"/>
    </xf>
    <xf numFmtId="164" fontId="2" fillId="3" borderId="19" xfId="0" applyNumberFormat="1" applyFont="1" applyFill="1" applyBorder="1" applyAlignment="1" applyProtection="1">
      <alignment horizontal="right" vertical="center"/>
      <protection locked="0"/>
    </xf>
    <xf numFmtId="0" fontId="2" fillId="3" borderId="30" xfId="0" applyFont="1" applyFill="1" applyBorder="1" applyAlignment="1" applyProtection="1">
      <alignment vertical="center"/>
      <protection locked="0"/>
    </xf>
    <xf numFmtId="0" fontId="3" fillId="0" borderId="17" xfId="0" applyNumberFormat="1" applyFont="1" applyFill="1" applyBorder="1" applyAlignment="1" applyProtection="1">
      <alignment horizontal="center" vertical="center"/>
    </xf>
    <xf numFmtId="0" fontId="3" fillId="3" borderId="1" xfId="0" applyNumberFormat="1" applyFont="1" applyFill="1" applyBorder="1" applyAlignment="1" applyProtection="1">
      <alignment horizontal="center" vertical="center"/>
      <protection locked="0"/>
    </xf>
    <xf numFmtId="0" fontId="3" fillId="3" borderId="4" xfId="0" applyNumberFormat="1" applyFont="1" applyFill="1" applyBorder="1" applyAlignment="1" applyProtection="1">
      <alignment horizontal="center" vertical="center"/>
      <protection locked="0"/>
    </xf>
    <xf numFmtId="0" fontId="3" fillId="0" borderId="34" xfId="0" applyNumberFormat="1" applyFont="1" applyFill="1" applyBorder="1" applyAlignment="1" applyProtection="1">
      <alignment horizontal="center" vertical="center"/>
    </xf>
    <xf numFmtId="0" fontId="3" fillId="3" borderId="3" xfId="0" applyNumberFormat="1" applyFont="1" applyFill="1" applyBorder="1" applyAlignment="1" applyProtection="1">
      <alignment horizontal="center" vertical="center"/>
      <protection locked="0"/>
    </xf>
    <xf numFmtId="0" fontId="3" fillId="3" borderId="5" xfId="0" applyNumberFormat="1" applyFont="1" applyFill="1" applyBorder="1" applyAlignment="1" applyProtection="1">
      <alignment horizontal="center" vertical="center"/>
      <protection locked="0"/>
    </xf>
    <xf numFmtId="0" fontId="3" fillId="0" borderId="18" xfId="0" applyNumberFormat="1" applyFont="1" applyBorder="1" applyAlignment="1" applyProtection="1">
      <alignment horizontal="center"/>
      <protection locked="0"/>
    </xf>
    <xf numFmtId="0" fontId="3" fillId="3" borderId="31" xfId="2" applyNumberFormat="1" applyFont="1" applyFill="1" applyBorder="1" applyAlignment="1" applyProtection="1">
      <alignment horizontal="center" vertical="center" wrapText="1"/>
      <protection locked="0"/>
    </xf>
    <xf numFmtId="0" fontId="3" fillId="3" borderId="10" xfId="2" applyNumberFormat="1" applyFont="1" applyFill="1" applyBorder="1" applyAlignment="1" applyProtection="1">
      <alignment horizontal="center" vertical="center" wrapText="1"/>
      <protection locked="0"/>
    </xf>
    <xf numFmtId="0" fontId="3" fillId="3" borderId="17" xfId="2" applyNumberFormat="1" applyFont="1" applyFill="1" applyBorder="1" applyAlignment="1" applyProtection="1">
      <alignment horizontal="center" vertical="center" wrapText="1"/>
      <protection locked="0"/>
    </xf>
    <xf numFmtId="0" fontId="3" fillId="0" borderId="36" xfId="0" applyNumberFormat="1" applyFont="1" applyFill="1" applyBorder="1" applyAlignment="1" applyProtection="1">
      <alignment horizontal="center" vertical="center"/>
    </xf>
    <xf numFmtId="0" fontId="3" fillId="3" borderId="10" xfId="0" applyNumberFormat="1" applyFont="1" applyFill="1" applyBorder="1" applyAlignment="1" applyProtection="1">
      <alignment horizontal="center" vertical="center"/>
      <protection locked="0"/>
    </xf>
    <xf numFmtId="0" fontId="3" fillId="3" borderId="17" xfId="0" applyNumberFormat="1" applyFont="1" applyFill="1" applyBorder="1" applyAlignment="1" applyProtection="1">
      <alignment horizontal="center" vertical="center"/>
      <protection locked="0"/>
    </xf>
    <xf numFmtId="0" fontId="3" fillId="3" borderId="39" xfId="0" applyNumberFormat="1" applyFont="1" applyFill="1" applyBorder="1" applyAlignment="1" applyProtection="1">
      <alignment horizontal="center" vertical="center"/>
      <protection locked="0"/>
    </xf>
    <xf numFmtId="0" fontId="3" fillId="3" borderId="31" xfId="0" applyNumberFormat="1" applyFont="1" applyFill="1" applyBorder="1" applyAlignment="1" applyProtection="1">
      <alignment horizontal="center" vertical="center"/>
      <protection locked="0"/>
    </xf>
    <xf numFmtId="0" fontId="3" fillId="3" borderId="32" xfId="2" applyNumberFormat="1" applyFont="1" applyFill="1" applyBorder="1" applyAlignment="1" applyProtection="1">
      <alignment horizontal="center" vertical="center" wrapText="1"/>
      <protection locked="0"/>
    </xf>
    <xf numFmtId="0" fontId="3" fillId="0" borderId="37" xfId="0" applyNumberFormat="1" applyFont="1" applyFill="1" applyBorder="1" applyAlignment="1" applyProtection="1">
      <alignment horizontal="center" vertical="center"/>
    </xf>
    <xf numFmtId="0" fontId="3" fillId="3" borderId="2" xfId="0" applyNumberFormat="1" applyFont="1" applyFill="1" applyBorder="1" applyAlignment="1" applyProtection="1">
      <alignment horizontal="center" vertical="center"/>
      <protection locked="0"/>
    </xf>
    <xf numFmtId="0" fontId="3" fillId="0" borderId="3" xfId="0" applyNumberFormat="1" applyFont="1" applyFill="1" applyBorder="1" applyAlignment="1" applyProtection="1">
      <alignment horizontal="center" vertical="center"/>
    </xf>
    <xf numFmtId="0" fontId="3" fillId="3" borderId="40" xfId="0" applyNumberFormat="1" applyFont="1" applyFill="1" applyBorder="1" applyAlignment="1" applyProtection="1">
      <alignment horizontal="center" vertical="center"/>
      <protection locked="0"/>
    </xf>
    <xf numFmtId="0" fontId="3" fillId="3" borderId="32" xfId="0" applyNumberFormat="1" applyFont="1" applyFill="1" applyBorder="1" applyAlignment="1" applyProtection="1">
      <alignment horizontal="center" vertical="center"/>
      <protection locked="0"/>
    </xf>
    <xf numFmtId="0" fontId="3" fillId="3" borderId="41" xfId="2" applyNumberFormat="1" applyFont="1" applyFill="1" applyBorder="1" applyAlignment="1" applyProtection="1">
      <alignment horizontal="center" vertical="center" wrapText="1"/>
      <protection locked="0"/>
    </xf>
    <xf numFmtId="0" fontId="3" fillId="3" borderId="6" xfId="2" applyNumberFormat="1" applyFont="1" applyFill="1" applyBorder="1" applyAlignment="1" applyProtection="1">
      <alignment horizontal="center" vertical="center" wrapText="1"/>
      <protection locked="0"/>
    </xf>
    <xf numFmtId="0" fontId="3" fillId="3" borderId="23" xfId="2" applyNumberFormat="1" applyFont="1" applyFill="1" applyBorder="1" applyAlignment="1" applyProtection="1">
      <alignment horizontal="center" vertical="center" wrapText="1"/>
      <protection locked="0"/>
    </xf>
    <xf numFmtId="0" fontId="3" fillId="3" borderId="42" xfId="0" applyNumberFormat="1" applyFont="1" applyFill="1" applyBorder="1" applyAlignment="1" applyProtection="1">
      <alignment horizontal="center" vertical="center"/>
      <protection locked="0"/>
    </xf>
    <xf numFmtId="0" fontId="3" fillId="3" borderId="41" xfId="0" applyNumberFormat="1" applyFont="1" applyFill="1" applyBorder="1" applyAlignment="1" applyProtection="1">
      <alignment horizontal="center" vertical="center"/>
      <protection locked="0"/>
    </xf>
    <xf numFmtId="0" fontId="3" fillId="3" borderId="33" xfId="2" applyNumberFormat="1" applyFont="1" applyFill="1" applyBorder="1" applyAlignment="1" applyProtection="1">
      <alignment horizontal="center" vertical="center" wrapText="1"/>
      <protection locked="0"/>
    </xf>
    <xf numFmtId="0" fontId="3" fillId="3" borderId="7" xfId="2" applyNumberFormat="1" applyFont="1" applyFill="1" applyBorder="1" applyAlignment="1" applyProtection="1">
      <alignment horizontal="center" vertical="center" wrapText="1"/>
      <protection locked="0"/>
    </xf>
    <xf numFmtId="0" fontId="3" fillId="3" borderId="4" xfId="2" applyNumberFormat="1" applyFont="1" applyFill="1" applyBorder="1" applyAlignment="1" applyProtection="1">
      <alignment horizontal="center" vertical="center" wrapText="1"/>
      <protection locked="0"/>
    </xf>
    <xf numFmtId="0" fontId="3" fillId="0" borderId="38" xfId="0" applyNumberFormat="1" applyFont="1" applyFill="1" applyBorder="1" applyAlignment="1" applyProtection="1">
      <alignment horizontal="center" vertical="center"/>
    </xf>
    <xf numFmtId="0" fontId="3" fillId="3" borderId="7" xfId="0" applyNumberFormat="1" applyFont="1" applyFill="1" applyBorder="1" applyAlignment="1" applyProtection="1">
      <alignment horizontal="center" vertical="center"/>
      <protection locked="0"/>
    </xf>
    <xf numFmtId="0" fontId="3" fillId="0" borderId="5" xfId="0" applyNumberFormat="1" applyFont="1" applyFill="1" applyBorder="1" applyAlignment="1" applyProtection="1">
      <alignment horizontal="center" vertical="center"/>
    </xf>
    <xf numFmtId="0" fontId="3" fillId="3" borderId="43" xfId="0" applyNumberFormat="1" applyFont="1" applyFill="1" applyBorder="1" applyAlignment="1" applyProtection="1">
      <alignment horizontal="center" vertical="center"/>
      <protection locked="0"/>
    </xf>
    <xf numFmtId="0" fontId="3" fillId="3" borderId="33" xfId="0" applyNumberFormat="1" applyFont="1" applyFill="1" applyBorder="1" applyAlignment="1" applyProtection="1">
      <alignment horizontal="center" vertical="center"/>
      <protection locked="0"/>
    </xf>
    <xf numFmtId="1" fontId="3" fillId="0" borderId="44" xfId="0" applyNumberFormat="1" applyFont="1" applyFill="1" applyBorder="1" applyAlignment="1" applyProtection="1">
      <alignment horizontal="center" vertical="center"/>
    </xf>
    <xf numFmtId="1" fontId="11" fillId="0" borderId="0" xfId="0" applyNumberFormat="1" applyFont="1" applyFill="1" applyBorder="1" applyAlignment="1" applyProtection="1">
      <alignment horizontal="center" vertical="center"/>
    </xf>
    <xf numFmtId="0" fontId="9" fillId="0" borderId="0" xfId="0" applyFont="1" applyAlignment="1">
      <alignment horizontal="left" vertical="top" wrapText="1"/>
    </xf>
    <xf numFmtId="0" fontId="2" fillId="0" borderId="6" xfId="0" applyFont="1" applyFill="1" applyBorder="1" applyAlignment="1" applyProtection="1">
      <alignment horizontal="left" vertical="center"/>
    </xf>
    <xf numFmtId="0" fontId="2" fillId="0" borderId="1" xfId="0" applyFont="1" applyFill="1" applyBorder="1" applyAlignment="1" applyProtection="1">
      <alignment horizontal="left" vertical="center"/>
    </xf>
    <xf numFmtId="0" fontId="2" fillId="0" borderId="2" xfId="0" applyFont="1" applyFill="1" applyBorder="1" applyAlignment="1" applyProtection="1">
      <alignment horizontal="left" vertical="center"/>
    </xf>
    <xf numFmtId="0" fontId="4" fillId="0" borderId="8" xfId="0" applyFont="1" applyBorder="1" applyAlignment="1" applyProtection="1">
      <alignment horizontal="center"/>
    </xf>
    <xf numFmtId="0" fontId="4" fillId="0" borderId="19" xfId="0" applyFont="1" applyBorder="1" applyAlignment="1" applyProtection="1">
      <alignment horizontal="center"/>
    </xf>
    <xf numFmtId="0" fontId="4" fillId="0" borderId="30" xfId="0" applyFont="1" applyBorder="1" applyAlignment="1" applyProtection="1">
      <alignment horizontal="center"/>
    </xf>
    <xf numFmtId="1" fontId="3" fillId="0" borderId="1" xfId="0" applyNumberFormat="1" applyFont="1" applyFill="1" applyBorder="1" applyAlignment="1" applyProtection="1">
      <alignment horizontal="center" vertical="center"/>
    </xf>
    <xf numFmtId="0" fontId="4" fillId="0" borderId="1" xfId="0" applyFont="1" applyFill="1" applyBorder="1" applyAlignment="1" applyProtection="1">
      <alignment horizontal="center"/>
    </xf>
    <xf numFmtId="1" fontId="3" fillId="0" borderId="3" xfId="0" applyNumberFormat="1" applyFont="1" applyFill="1" applyBorder="1" applyAlignment="1" applyProtection="1">
      <alignment horizontal="center" vertical="center"/>
    </xf>
    <xf numFmtId="0" fontId="2" fillId="0" borderId="1" xfId="0" applyFont="1" applyFill="1" applyBorder="1" applyAlignment="1" applyProtection="1">
      <alignment horizontal="center" vertical="center" wrapText="1"/>
    </xf>
    <xf numFmtId="1" fontId="3" fillId="0" borderId="44" xfId="0" applyNumberFormat="1" applyFont="1" applyFill="1" applyBorder="1" applyAlignment="1" applyProtection="1">
      <alignment horizontal="center" vertical="center"/>
    </xf>
    <xf numFmtId="1" fontId="3" fillId="0" borderId="45" xfId="0" applyNumberFormat="1" applyFont="1" applyFill="1" applyBorder="1" applyAlignment="1" applyProtection="1">
      <alignment horizontal="center" vertical="center"/>
    </xf>
    <xf numFmtId="1" fontId="3" fillId="0" borderId="46" xfId="0" applyNumberFormat="1" applyFont="1" applyFill="1" applyBorder="1" applyAlignment="1" applyProtection="1">
      <alignment horizontal="center" vertical="center"/>
    </xf>
    <xf numFmtId="1" fontId="3" fillId="0" borderId="47" xfId="0" applyNumberFormat="1" applyFont="1" applyFill="1" applyBorder="1" applyAlignment="1" applyProtection="1">
      <alignment horizontal="center" vertical="center"/>
    </xf>
    <xf numFmtId="1" fontId="3" fillId="0" borderId="37" xfId="0" applyNumberFormat="1" applyFont="1" applyFill="1" applyBorder="1" applyAlignment="1" applyProtection="1">
      <alignment horizontal="center" vertical="center"/>
    </xf>
    <xf numFmtId="1" fontId="3" fillId="0" borderId="21" xfId="0" applyNumberFormat="1" applyFont="1" applyFill="1" applyBorder="1" applyAlignment="1" applyProtection="1">
      <alignment horizontal="center" vertical="center"/>
    </xf>
    <xf numFmtId="1" fontId="3" fillId="0" borderId="48" xfId="0" applyNumberFormat="1" applyFont="1" applyFill="1" applyBorder="1" applyAlignment="1" applyProtection="1">
      <alignment horizontal="center" vertical="center"/>
    </xf>
    <xf numFmtId="0" fontId="5" fillId="0" borderId="49" xfId="0" applyFont="1" applyBorder="1" applyAlignment="1" applyProtection="1">
      <alignment horizontal="center"/>
    </xf>
    <xf numFmtId="0" fontId="5" fillId="0" borderId="11" xfId="0" applyFont="1" applyBorder="1" applyAlignment="1" applyProtection="1">
      <alignment horizontal="center"/>
    </xf>
    <xf numFmtId="0" fontId="5" fillId="0" borderId="20" xfId="0" applyFont="1" applyBorder="1" applyAlignment="1" applyProtection="1">
      <alignment horizontal="center"/>
    </xf>
    <xf numFmtId="0" fontId="2" fillId="0" borderId="2"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wrapText="1"/>
    </xf>
    <xf numFmtId="0" fontId="5" fillId="0" borderId="10" xfId="0" applyFont="1" applyFill="1" applyBorder="1" applyAlignment="1" applyProtection="1">
      <alignment horizontal="center"/>
    </xf>
    <xf numFmtId="0" fontId="5" fillId="0" borderId="17" xfId="0" applyFont="1" applyFill="1" applyBorder="1" applyAlignment="1" applyProtection="1">
      <alignment horizontal="center"/>
    </xf>
    <xf numFmtId="0" fontId="5" fillId="0" borderId="34" xfId="0" applyFont="1" applyFill="1" applyBorder="1" applyAlignment="1" applyProtection="1">
      <alignment horizontal="center"/>
    </xf>
    <xf numFmtId="0" fontId="2" fillId="0" borderId="50" xfId="0" applyFont="1" applyFill="1" applyBorder="1" applyAlignment="1" applyProtection="1">
      <alignment horizontal="center" vertical="center" wrapText="1"/>
    </xf>
    <xf numFmtId="0" fontId="2" fillId="0" borderId="51" xfId="0" applyFont="1" applyFill="1" applyBorder="1" applyAlignment="1" applyProtection="1">
      <alignment horizontal="center" vertical="center" wrapText="1"/>
    </xf>
    <xf numFmtId="1" fontId="3" fillId="0" borderId="4" xfId="0" applyNumberFormat="1" applyFont="1" applyFill="1" applyBorder="1" applyAlignment="1" applyProtection="1">
      <alignment horizontal="center" vertical="center"/>
    </xf>
    <xf numFmtId="1" fontId="11" fillId="0" borderId="0" xfId="0" applyNumberFormat="1" applyFont="1" applyFill="1" applyBorder="1" applyAlignment="1" applyProtection="1">
      <alignment horizontal="center" vertical="center"/>
    </xf>
    <xf numFmtId="0" fontId="3" fillId="3" borderId="17" xfId="0" applyFont="1" applyFill="1" applyBorder="1" applyAlignment="1" applyProtection="1">
      <alignment horizontal="left"/>
      <protection locked="0"/>
    </xf>
    <xf numFmtId="0" fontId="3" fillId="3" borderId="34" xfId="0" applyFont="1" applyFill="1" applyBorder="1" applyAlignment="1" applyProtection="1">
      <alignment horizontal="left"/>
      <protection locked="0"/>
    </xf>
    <xf numFmtId="0" fontId="3" fillId="3" borderId="4" xfId="0" applyFont="1" applyFill="1" applyBorder="1" applyAlignment="1" applyProtection="1">
      <alignment horizontal="left"/>
      <protection locked="0"/>
    </xf>
    <xf numFmtId="0" fontId="3" fillId="3" borderId="5" xfId="0" applyFont="1" applyFill="1" applyBorder="1" applyAlignment="1" applyProtection="1">
      <alignment horizontal="left"/>
      <protection locked="0"/>
    </xf>
    <xf numFmtId="0" fontId="2" fillId="0" borderId="10" xfId="0" applyFont="1" applyBorder="1" applyAlignment="1" applyProtection="1">
      <alignment horizontal="left"/>
    </xf>
    <xf numFmtId="0" fontId="2" fillId="0" borderId="17" xfId="0" applyFont="1" applyBorder="1" applyAlignment="1" applyProtection="1">
      <alignment horizontal="left"/>
    </xf>
    <xf numFmtId="14" fontId="2" fillId="3" borderId="17" xfId="0" applyNumberFormat="1" applyFont="1" applyFill="1" applyBorder="1" applyAlignment="1" applyProtection="1">
      <alignment horizontal="left"/>
      <protection locked="0"/>
    </xf>
    <xf numFmtId="0" fontId="2" fillId="3" borderId="34" xfId="0" applyFont="1" applyFill="1" applyBorder="1" applyAlignment="1" applyProtection="1">
      <alignment horizontal="left"/>
      <protection locked="0"/>
    </xf>
    <xf numFmtId="0" fontId="2" fillId="0" borderId="7" xfId="0" applyFont="1" applyBorder="1" applyAlignment="1" applyProtection="1">
      <alignment horizontal="left"/>
    </xf>
    <xf numFmtId="0" fontId="2" fillId="0" borderId="4" xfId="0" applyFont="1" applyBorder="1" applyAlignment="1" applyProtection="1">
      <alignment horizontal="left"/>
    </xf>
    <xf numFmtId="14" fontId="2" fillId="3" borderId="4" xfId="0" applyNumberFormat="1" applyFont="1" applyFill="1" applyBorder="1" applyAlignment="1" applyProtection="1">
      <alignment horizontal="left"/>
      <protection locked="0"/>
    </xf>
    <xf numFmtId="0" fontId="2" fillId="3" borderId="5" xfId="0" applyFont="1" applyFill="1" applyBorder="1" applyAlignment="1" applyProtection="1">
      <alignment horizontal="left"/>
      <protection locked="0"/>
    </xf>
    <xf numFmtId="0" fontId="5" fillId="0" borderId="49" xfId="0" applyFont="1" applyBorder="1" applyAlignment="1" applyProtection="1">
      <alignment horizontal="center"/>
      <protection locked="0"/>
    </xf>
    <xf numFmtId="0" fontId="5" fillId="0" borderId="11" xfId="0" applyFont="1" applyBorder="1" applyAlignment="1" applyProtection="1">
      <alignment horizontal="center"/>
      <protection locked="0"/>
    </xf>
    <xf numFmtId="0" fontId="5" fillId="0" borderId="35" xfId="0" applyFont="1" applyBorder="1" applyAlignment="1" applyProtection="1">
      <alignment horizontal="center"/>
      <protection locked="0"/>
    </xf>
    <xf numFmtId="0" fontId="5" fillId="0" borderId="17" xfId="0" applyFont="1" applyBorder="1" applyAlignment="1" applyProtection="1">
      <alignment horizontal="center"/>
      <protection locked="0"/>
    </xf>
    <xf numFmtId="0" fontId="5" fillId="0" borderId="34" xfId="0" applyFont="1" applyBorder="1" applyAlignment="1" applyProtection="1">
      <alignment horizontal="center"/>
      <protection locked="0"/>
    </xf>
    <xf numFmtId="0" fontId="7" fillId="0" borderId="1"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5" fillId="0" borderId="10" xfId="0" applyFont="1" applyBorder="1" applyAlignment="1" applyProtection="1">
      <alignment horizontal="center"/>
      <protection locked="0"/>
    </xf>
    <xf numFmtId="0" fontId="2" fillId="0" borderId="31" xfId="0" applyFont="1" applyFill="1" applyBorder="1" applyAlignment="1" applyProtection="1">
      <alignment horizontal="center" wrapText="1"/>
      <protection locked="0"/>
    </xf>
    <xf numFmtId="0" fontId="2" fillId="0" borderId="32" xfId="0" applyFont="1" applyFill="1" applyBorder="1" applyAlignment="1" applyProtection="1">
      <alignment horizontal="center" wrapText="1"/>
      <protection locked="0"/>
    </xf>
    <xf numFmtId="0" fontId="2" fillId="0" borderId="41" xfId="0" applyFont="1" applyFill="1" applyBorder="1" applyAlignment="1" applyProtection="1">
      <alignment horizontal="center" wrapText="1"/>
      <protection locked="0"/>
    </xf>
    <xf numFmtId="0" fontId="2" fillId="0" borderId="52" xfId="0" applyFont="1" applyFill="1" applyBorder="1" applyAlignment="1" applyProtection="1">
      <alignment horizontal="center" wrapText="1"/>
      <protection locked="0"/>
    </xf>
    <xf numFmtId="0" fontId="2" fillId="0" borderId="48" xfId="0" applyFont="1" applyFill="1" applyBorder="1" applyAlignment="1" applyProtection="1">
      <alignment horizontal="center" wrapText="1"/>
      <protection locked="0"/>
    </xf>
    <xf numFmtId="0" fontId="2" fillId="0" borderId="53" xfId="0" applyFont="1" applyFill="1" applyBorder="1" applyAlignment="1" applyProtection="1">
      <alignment horizontal="center" wrapText="1"/>
      <protection locked="0"/>
    </xf>
    <xf numFmtId="0" fontId="2" fillId="0" borderId="34" xfId="0" applyFont="1" applyFill="1" applyBorder="1" applyAlignment="1" applyProtection="1">
      <alignment horizontal="center" wrapText="1"/>
      <protection locked="0"/>
    </xf>
    <xf numFmtId="0" fontId="2" fillId="0" borderId="3" xfId="0" applyFont="1" applyFill="1" applyBorder="1" applyAlignment="1" applyProtection="1">
      <alignment horizontal="center" wrapText="1"/>
      <protection locked="0"/>
    </xf>
    <xf numFmtId="0" fontId="2" fillId="0" borderId="25" xfId="0" applyFont="1" applyFill="1" applyBorder="1" applyAlignment="1" applyProtection="1">
      <alignment horizontal="center" wrapText="1"/>
      <protection locked="0"/>
    </xf>
    <xf numFmtId="0" fontId="7" fillId="0" borderId="2" xfId="0" applyFont="1" applyBorder="1" applyAlignment="1" applyProtection="1">
      <alignment horizontal="center" vertical="center" wrapText="1"/>
      <protection locked="0"/>
    </xf>
    <xf numFmtId="0" fontId="2" fillId="0" borderId="10" xfId="0" applyFont="1" applyBorder="1" applyAlignment="1" applyProtection="1">
      <alignment horizontal="left"/>
      <protection locked="0"/>
    </xf>
    <xf numFmtId="0" fontId="2" fillId="0" borderId="17" xfId="0" applyFont="1" applyBorder="1" applyAlignment="1" applyProtection="1">
      <alignment horizontal="left"/>
      <protection locked="0"/>
    </xf>
    <xf numFmtId="0" fontId="2" fillId="0" borderId="7" xfId="0" applyFont="1" applyBorder="1" applyAlignment="1" applyProtection="1">
      <alignment horizontal="left"/>
      <protection locked="0"/>
    </xf>
    <xf numFmtId="0" fontId="2" fillId="0" borderId="4" xfId="0" applyFont="1" applyBorder="1" applyAlignment="1" applyProtection="1">
      <alignment horizontal="left"/>
      <protection locked="0"/>
    </xf>
    <xf numFmtId="0" fontId="3" fillId="0" borderId="17" xfId="0" applyFont="1" applyBorder="1" applyAlignment="1" applyProtection="1">
      <alignment horizontal="left"/>
    </xf>
    <xf numFmtId="0" fontId="3" fillId="0" borderId="34" xfId="0" applyFont="1" applyBorder="1" applyAlignment="1" applyProtection="1">
      <alignment horizontal="left"/>
    </xf>
    <xf numFmtId="14" fontId="3" fillId="0" borderId="17" xfId="0" applyNumberFormat="1" applyFont="1" applyBorder="1" applyAlignment="1" applyProtection="1">
      <alignment horizontal="left"/>
    </xf>
    <xf numFmtId="14" fontId="3" fillId="0" borderId="34" xfId="0" applyNumberFormat="1" applyFont="1" applyBorder="1" applyAlignment="1" applyProtection="1">
      <alignment horizontal="left"/>
    </xf>
    <xf numFmtId="0" fontId="3" fillId="0" borderId="4" xfId="0" applyFont="1" applyBorder="1" applyAlignment="1" applyProtection="1">
      <alignment horizontal="left"/>
    </xf>
    <xf numFmtId="0" fontId="3" fillId="0" borderId="5" xfId="0" applyFont="1" applyBorder="1" applyAlignment="1" applyProtection="1">
      <alignment horizontal="left"/>
    </xf>
    <xf numFmtId="14" fontId="3" fillId="0" borderId="4" xfId="0" applyNumberFormat="1" applyFont="1" applyBorder="1" applyAlignment="1" applyProtection="1">
      <alignment horizontal="left"/>
    </xf>
    <xf numFmtId="14" fontId="3" fillId="0" borderId="5" xfId="0" applyNumberFormat="1" applyFont="1" applyBorder="1" applyAlignment="1" applyProtection="1">
      <alignment horizontal="left"/>
    </xf>
  </cellXfs>
  <cellStyles count="3">
    <cellStyle name="Comma" xfId="1" builtinId="3"/>
    <cellStyle name="Normal" xfId="0" builtinId="0"/>
    <cellStyle name="Normal_Tables" xfId="2"/>
  </cellStyles>
  <dxfs count="672">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'Well 1'!$A$1:$C$1</c:f>
          <c:strCache>
            <c:ptCount val="3"/>
            <c:pt idx="0">
              <c:v>Monitoring Well</c:v>
            </c:pt>
            <c:pt idx="2">
              <c:v>MW-1</c:v>
            </c:pt>
          </c:strCache>
        </c:strRef>
      </c:tx>
      <c:layout>
        <c:manualLayout>
          <c:xMode val="edge"/>
          <c:yMode val="edge"/>
          <c:x val="0.44287976174939458"/>
          <c:y val="1.5855330680264658E-2"/>
        </c:manualLayout>
      </c:layout>
      <c:overlay val="0"/>
      <c:spPr>
        <a:noFill/>
        <a:ln w="25400">
          <a:noFill/>
        </a:ln>
      </c:spPr>
      <c:txPr>
        <a:bodyPr/>
        <a:lstStyle/>
        <a:p>
          <a:pPr>
            <a:defRPr sz="1000" b="1"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6.9706037669424403E-2"/>
          <c:y val="0.10872027180067952"/>
          <c:w val="0.78718535469107553"/>
          <c:h val="0.75424688561721409"/>
        </c:manualLayout>
      </c:layout>
      <c:scatterChart>
        <c:scatterStyle val="smoothMarker"/>
        <c:varyColors val="0"/>
        <c:ser>
          <c:idx val="7"/>
          <c:order val="4"/>
          <c:tx>
            <c:v>Cleanup Time</c:v>
          </c:tx>
          <c:spPr>
            <a:ln w="12700">
              <a:solidFill>
                <a:srgbClr val="0000FF"/>
              </a:solidFill>
              <a:prstDash val="solid"/>
            </a:ln>
          </c:spPr>
          <c:marker>
            <c:symbol val="none"/>
          </c:marker>
          <c:xVal>
            <c:numRef>
              <c:f>'Well 1'!$C$34:$C$35</c:f>
              <c:numCache>
                <c:formatCode>General</c:formatCode>
                <c:ptCount val="2"/>
                <c:pt idx="0">
                  <c:v>2</c:v>
                </c:pt>
                <c:pt idx="1">
                  <c:v>2</c:v>
                </c:pt>
              </c:numCache>
            </c:numRef>
          </c:xVal>
          <c:yVal>
            <c:numRef>
              <c:f>'Well 1'!$E$34:$E$35</c:f>
              <c:numCache>
                <c:formatCode>#,##0</c:formatCode>
                <c:ptCount val="2"/>
                <c:pt idx="0" formatCode="General">
                  <c:v>0</c:v>
                </c:pt>
                <c:pt idx="1">
                  <c:v>950</c:v>
                </c:pt>
              </c:numCache>
            </c:numRef>
          </c:yVal>
          <c:smooth val="1"/>
          <c:extLst>
            <c:ext xmlns:c16="http://schemas.microsoft.com/office/drawing/2014/chart" uri="{C3380CC4-5D6E-409C-BE32-E72D297353CC}">
              <c16:uniqueId val="{00000000-FFCA-4085-9297-EED56FC9FD6B}"/>
            </c:ext>
          </c:extLst>
        </c:ser>
        <c:dLbls>
          <c:showLegendKey val="0"/>
          <c:showVal val="0"/>
          <c:showCatName val="0"/>
          <c:showSerName val="0"/>
          <c:showPercent val="0"/>
          <c:showBubbleSize val="0"/>
        </c:dLbls>
        <c:axId val="323612304"/>
        <c:axId val="1"/>
      </c:scatterChart>
      <c:scatterChart>
        <c:scatterStyle val="lineMarker"/>
        <c:varyColors val="0"/>
        <c:ser>
          <c:idx val="0"/>
          <c:order val="0"/>
          <c:tx>
            <c:strRef>
              <c:f>'Well 1'!$E$5:$F$5</c:f>
              <c:strCache>
                <c:ptCount val="1"/>
                <c:pt idx="0">
                  <c:v>Benzene</c:v>
                </c:pt>
              </c:strCache>
            </c:strRef>
          </c:tx>
          <c:spPr>
            <a:ln w="25400">
              <a:solidFill>
                <a:srgbClr val="000080"/>
              </a:solidFill>
              <a:prstDash val="sysDash"/>
            </a:ln>
          </c:spPr>
          <c:marker>
            <c:symbol val="diamond"/>
            <c:size val="5"/>
            <c:spPr>
              <a:solidFill>
                <a:srgbClr val="000080"/>
              </a:solidFill>
              <a:ln>
                <a:solidFill>
                  <a:srgbClr val="000080"/>
                </a:solidFill>
                <a:prstDash val="solid"/>
              </a:ln>
            </c:spPr>
          </c:marker>
          <c:xVal>
            <c:numRef>
              <c:f>'Well 1'!$A$7:$A$23</c:f>
              <c:numCache>
                <c:formatCode>#,##0.00_);\(#,##0.00\)</c:formatCode>
                <c:ptCount val="17"/>
                <c:pt idx="0">
                  <c:v>0</c:v>
                </c:pt>
                <c:pt idx="1">
                  <c:v>0.25</c:v>
                </c:pt>
                <c:pt idx="2">
                  <c:v>0.5</c:v>
                </c:pt>
                <c:pt idx="3">
                  <c:v>0.75</c:v>
                </c:pt>
                <c:pt idx="4">
                  <c:v>1</c:v>
                </c:pt>
                <c:pt idx="5">
                  <c:v>1.25</c:v>
                </c:pt>
                <c:pt idx="6">
                  <c:v>1.5</c:v>
                </c:pt>
                <c:pt idx="7">
                  <c:v>1.75</c:v>
                </c:pt>
                <c:pt idx="8">
                  <c:v>2</c:v>
                </c:pt>
                <c:pt idx="9">
                  <c:v>2.25</c:v>
                </c:pt>
                <c:pt idx="10">
                  <c:v>2.5</c:v>
                </c:pt>
                <c:pt idx="11">
                  <c:v>2.75</c:v>
                </c:pt>
                <c:pt idx="12">
                  <c:v>3</c:v>
                </c:pt>
                <c:pt idx="13">
                  <c:v>3.25</c:v>
                </c:pt>
                <c:pt idx="14">
                  <c:v>3.5</c:v>
                </c:pt>
                <c:pt idx="15">
                  <c:v>3.75</c:v>
                </c:pt>
                <c:pt idx="16">
                  <c:v>4</c:v>
                </c:pt>
              </c:numCache>
            </c:numRef>
          </c:xVal>
          <c:yVal>
            <c:numRef>
              <c:f>'Well 1'!$E$7:$E$23</c:f>
              <c:numCache>
                <c:formatCode>0</c:formatCode>
                <c:ptCount val="17"/>
                <c:pt idx="0" formatCode="#,##0">
                  <c:v>800</c:v>
                </c:pt>
                <c:pt idx="1">
                  <c:v>700.3986301369863</c:v>
                </c:pt>
                <c:pt idx="2">
                  <c:v>578.90684931506848</c:v>
                </c:pt>
                <c:pt idx="3">
                  <c:v>482.58904109589042</c:v>
                </c:pt>
                <c:pt idx="4">
                  <c:v>380.79863013698628</c:v>
                </c:pt>
                <c:pt idx="5">
                  <c:v>300.625</c:v>
                </c:pt>
                <c:pt idx="6">
                  <c:v>200.75</c:v>
                </c:pt>
                <c:pt idx="7">
                  <c:v>100.875</c:v>
                </c:pt>
                <c:pt idx="8">
                  <c:v>1</c:v>
                </c:pt>
                <c:pt idx="9">
                  <c:v>1</c:v>
                </c:pt>
                <c:pt idx="10">
                  <c:v>1</c:v>
                </c:pt>
                <c:pt idx="11">
                  <c:v>1</c:v>
                </c:pt>
                <c:pt idx="12">
                  <c:v>1</c:v>
                </c:pt>
                <c:pt idx="13">
                  <c:v>1</c:v>
                </c:pt>
                <c:pt idx="14">
                  <c:v>1</c:v>
                </c:pt>
                <c:pt idx="15">
                  <c:v>1</c:v>
                </c:pt>
                <c:pt idx="16">
                  <c:v>1</c:v>
                </c:pt>
              </c:numCache>
            </c:numRef>
          </c:yVal>
          <c:smooth val="0"/>
          <c:extLst>
            <c:ext xmlns:c16="http://schemas.microsoft.com/office/drawing/2014/chart" uri="{C3380CC4-5D6E-409C-BE32-E72D297353CC}">
              <c16:uniqueId val="{00000001-FFCA-4085-9297-EED56FC9FD6B}"/>
            </c:ext>
          </c:extLst>
        </c:ser>
        <c:ser>
          <c:idx val="1"/>
          <c:order val="1"/>
          <c:tx>
            <c:v>TEX</c:v>
          </c:tx>
          <c:spPr>
            <a:ln w="25400">
              <a:solidFill>
                <a:srgbClr val="FF00FF"/>
              </a:solidFill>
              <a:prstDash val="sysDash"/>
            </a:ln>
          </c:spPr>
          <c:marker>
            <c:symbol val="square"/>
            <c:size val="5"/>
            <c:spPr>
              <a:solidFill>
                <a:srgbClr val="FF00FF"/>
              </a:solidFill>
              <a:ln>
                <a:solidFill>
                  <a:srgbClr val="FF00FF"/>
                </a:solidFill>
                <a:prstDash val="solid"/>
              </a:ln>
            </c:spPr>
          </c:marker>
          <c:xVal>
            <c:numRef>
              <c:f>'Well 1'!$A$7:$A$23</c:f>
              <c:numCache>
                <c:formatCode>#,##0.00_);\(#,##0.00\)</c:formatCode>
                <c:ptCount val="17"/>
                <c:pt idx="0">
                  <c:v>0</c:v>
                </c:pt>
                <c:pt idx="1">
                  <c:v>0.25</c:v>
                </c:pt>
                <c:pt idx="2">
                  <c:v>0.5</c:v>
                </c:pt>
                <c:pt idx="3">
                  <c:v>0.75</c:v>
                </c:pt>
                <c:pt idx="4">
                  <c:v>1</c:v>
                </c:pt>
                <c:pt idx="5">
                  <c:v>1.25</c:v>
                </c:pt>
                <c:pt idx="6">
                  <c:v>1.5</c:v>
                </c:pt>
                <c:pt idx="7">
                  <c:v>1.75</c:v>
                </c:pt>
                <c:pt idx="8">
                  <c:v>2</c:v>
                </c:pt>
                <c:pt idx="9">
                  <c:v>2.25</c:v>
                </c:pt>
                <c:pt idx="10">
                  <c:v>2.5</c:v>
                </c:pt>
                <c:pt idx="11">
                  <c:v>2.75</c:v>
                </c:pt>
                <c:pt idx="12">
                  <c:v>3</c:v>
                </c:pt>
                <c:pt idx="13">
                  <c:v>3.25</c:v>
                </c:pt>
                <c:pt idx="14">
                  <c:v>3.5</c:v>
                </c:pt>
                <c:pt idx="15">
                  <c:v>3.75</c:v>
                </c:pt>
                <c:pt idx="16">
                  <c:v>4</c:v>
                </c:pt>
              </c:numCache>
            </c:numRef>
          </c:xVal>
          <c:yVal>
            <c:numRef>
              <c:f>'Well 1'!$G$7:$G$23</c:f>
              <c:numCache>
                <c:formatCode>0</c:formatCode>
                <c:ptCount val="17"/>
                <c:pt idx="0" formatCode="#,##0">
                  <c:v>950</c:v>
                </c:pt>
                <c:pt idx="1">
                  <c:v>842.79452054794524</c:v>
                </c:pt>
                <c:pt idx="2">
                  <c:v>712.02739726027403</c:v>
                </c:pt>
                <c:pt idx="3">
                  <c:v>608.35616438356169</c:v>
                </c:pt>
                <c:pt idx="4">
                  <c:v>498.79452054794518</c:v>
                </c:pt>
                <c:pt idx="5">
                  <c:v>412.5</c:v>
                </c:pt>
                <c:pt idx="6">
                  <c:v>305</c:v>
                </c:pt>
                <c:pt idx="7">
                  <c:v>197.5</c:v>
                </c:pt>
                <c:pt idx="8">
                  <c:v>90</c:v>
                </c:pt>
                <c:pt idx="9">
                  <c:v>90</c:v>
                </c:pt>
                <c:pt idx="10">
                  <c:v>90</c:v>
                </c:pt>
                <c:pt idx="11">
                  <c:v>90</c:v>
                </c:pt>
                <c:pt idx="12">
                  <c:v>90</c:v>
                </c:pt>
                <c:pt idx="13">
                  <c:v>90</c:v>
                </c:pt>
                <c:pt idx="14">
                  <c:v>90</c:v>
                </c:pt>
                <c:pt idx="15">
                  <c:v>90</c:v>
                </c:pt>
                <c:pt idx="16">
                  <c:v>90</c:v>
                </c:pt>
              </c:numCache>
            </c:numRef>
          </c:yVal>
          <c:smooth val="0"/>
          <c:extLst>
            <c:ext xmlns:c16="http://schemas.microsoft.com/office/drawing/2014/chart" uri="{C3380CC4-5D6E-409C-BE32-E72D297353CC}">
              <c16:uniqueId val="{00000002-FFCA-4085-9297-EED56FC9FD6B}"/>
            </c:ext>
          </c:extLst>
        </c:ser>
        <c:ser>
          <c:idx val="2"/>
          <c:order val="2"/>
          <c:tx>
            <c:strRef>
              <c:f>'Well 1'!$I$5:$J$5</c:f>
              <c:strCache>
                <c:ptCount val="1"/>
                <c:pt idx="0">
                  <c:v>Naphthalenes</c:v>
                </c:pt>
              </c:strCache>
            </c:strRef>
          </c:tx>
          <c:spPr>
            <a:ln w="25400">
              <a:solidFill>
                <a:schemeClr val="accent6"/>
              </a:solidFill>
              <a:prstDash val="sysDash"/>
            </a:ln>
          </c:spPr>
          <c:marker>
            <c:symbol val="triangle"/>
            <c:size val="5"/>
            <c:spPr>
              <a:solidFill>
                <a:srgbClr val="F79646"/>
              </a:solidFill>
              <a:ln>
                <a:solidFill>
                  <a:srgbClr val="FF9900"/>
                </a:solidFill>
                <a:prstDash val="solid"/>
              </a:ln>
            </c:spPr>
          </c:marker>
          <c:xVal>
            <c:numRef>
              <c:f>'Well 1'!$A$7:$A$23</c:f>
              <c:numCache>
                <c:formatCode>#,##0.00_);\(#,##0.00\)</c:formatCode>
                <c:ptCount val="17"/>
                <c:pt idx="0">
                  <c:v>0</c:v>
                </c:pt>
                <c:pt idx="1">
                  <c:v>0.25</c:v>
                </c:pt>
                <c:pt idx="2">
                  <c:v>0.5</c:v>
                </c:pt>
                <c:pt idx="3">
                  <c:v>0.75</c:v>
                </c:pt>
                <c:pt idx="4">
                  <c:v>1</c:v>
                </c:pt>
                <c:pt idx="5">
                  <c:v>1.25</c:v>
                </c:pt>
                <c:pt idx="6">
                  <c:v>1.5</c:v>
                </c:pt>
                <c:pt idx="7">
                  <c:v>1.75</c:v>
                </c:pt>
                <c:pt idx="8">
                  <c:v>2</c:v>
                </c:pt>
                <c:pt idx="9">
                  <c:v>2.25</c:v>
                </c:pt>
                <c:pt idx="10">
                  <c:v>2.5</c:v>
                </c:pt>
                <c:pt idx="11">
                  <c:v>2.75</c:v>
                </c:pt>
                <c:pt idx="12">
                  <c:v>3</c:v>
                </c:pt>
                <c:pt idx="13">
                  <c:v>3.25</c:v>
                </c:pt>
                <c:pt idx="14">
                  <c:v>3.5</c:v>
                </c:pt>
                <c:pt idx="15">
                  <c:v>3.75</c:v>
                </c:pt>
                <c:pt idx="16">
                  <c:v>4</c:v>
                </c:pt>
              </c:numCache>
            </c:numRef>
          </c:xVal>
          <c:yVal>
            <c:numRef>
              <c:f>'Well 1'!$I$7:$I$23</c:f>
              <c:numCache>
                <c:formatCode>0</c:formatCode>
                <c:ptCount val="17"/>
                <c:pt idx="0" formatCode="#,##0">
                  <c:v>243</c:v>
                </c:pt>
                <c:pt idx="1">
                  <c:v>221.43424657534246</c:v>
                </c:pt>
                <c:pt idx="2">
                  <c:v>195.12876712328767</c:v>
                </c:pt>
                <c:pt idx="3">
                  <c:v>174.27397260273972</c:v>
                </c:pt>
                <c:pt idx="4">
                  <c:v>152.23424657534247</c:v>
                </c:pt>
                <c:pt idx="5">
                  <c:v>134.875</c:v>
                </c:pt>
                <c:pt idx="6">
                  <c:v>113.25</c:v>
                </c:pt>
                <c:pt idx="7">
                  <c:v>91.625</c:v>
                </c:pt>
                <c:pt idx="8">
                  <c:v>70</c:v>
                </c:pt>
                <c:pt idx="9">
                  <c:v>70</c:v>
                </c:pt>
                <c:pt idx="10">
                  <c:v>70</c:v>
                </c:pt>
                <c:pt idx="11">
                  <c:v>70</c:v>
                </c:pt>
                <c:pt idx="12">
                  <c:v>70</c:v>
                </c:pt>
                <c:pt idx="13">
                  <c:v>70</c:v>
                </c:pt>
                <c:pt idx="14">
                  <c:v>70</c:v>
                </c:pt>
                <c:pt idx="15">
                  <c:v>70</c:v>
                </c:pt>
                <c:pt idx="16">
                  <c:v>70</c:v>
                </c:pt>
              </c:numCache>
            </c:numRef>
          </c:yVal>
          <c:smooth val="0"/>
          <c:extLst>
            <c:ext xmlns:c16="http://schemas.microsoft.com/office/drawing/2014/chart" uri="{C3380CC4-5D6E-409C-BE32-E72D297353CC}">
              <c16:uniqueId val="{00000003-FFCA-4085-9297-EED56FC9FD6B}"/>
            </c:ext>
          </c:extLst>
        </c:ser>
        <c:ser>
          <c:idx val="3"/>
          <c:order val="3"/>
          <c:tx>
            <c:strRef>
              <c:f>'Well 1'!$K$5:$L$5</c:f>
              <c:strCache>
                <c:ptCount val="1"/>
                <c:pt idx="0">
                  <c:v>MTBE</c:v>
                </c:pt>
              </c:strCache>
            </c:strRef>
          </c:tx>
          <c:spPr>
            <a:ln w="25400">
              <a:solidFill>
                <a:srgbClr val="00B050"/>
              </a:solidFill>
              <a:prstDash val="sysDash"/>
            </a:ln>
          </c:spPr>
          <c:marker>
            <c:symbol val="x"/>
            <c:size val="5"/>
            <c:spPr>
              <a:noFill/>
              <a:ln>
                <a:solidFill>
                  <a:srgbClr val="00B050"/>
                </a:solidFill>
                <a:prstDash val="solid"/>
              </a:ln>
            </c:spPr>
          </c:marker>
          <c:xVal>
            <c:numRef>
              <c:f>'Well 1'!$A$7:$A$23</c:f>
              <c:numCache>
                <c:formatCode>#,##0.00_);\(#,##0.00\)</c:formatCode>
                <c:ptCount val="17"/>
                <c:pt idx="0">
                  <c:v>0</c:v>
                </c:pt>
                <c:pt idx="1">
                  <c:v>0.25</c:v>
                </c:pt>
                <c:pt idx="2">
                  <c:v>0.5</c:v>
                </c:pt>
                <c:pt idx="3">
                  <c:v>0.75</c:v>
                </c:pt>
                <c:pt idx="4">
                  <c:v>1</c:v>
                </c:pt>
                <c:pt idx="5">
                  <c:v>1.25</c:v>
                </c:pt>
                <c:pt idx="6">
                  <c:v>1.5</c:v>
                </c:pt>
                <c:pt idx="7">
                  <c:v>1.75</c:v>
                </c:pt>
                <c:pt idx="8">
                  <c:v>2</c:v>
                </c:pt>
                <c:pt idx="9">
                  <c:v>2.25</c:v>
                </c:pt>
                <c:pt idx="10">
                  <c:v>2.5</c:v>
                </c:pt>
                <c:pt idx="11">
                  <c:v>2.75</c:v>
                </c:pt>
                <c:pt idx="12">
                  <c:v>3</c:v>
                </c:pt>
                <c:pt idx="13">
                  <c:v>3.25</c:v>
                </c:pt>
                <c:pt idx="14">
                  <c:v>3.5</c:v>
                </c:pt>
                <c:pt idx="15">
                  <c:v>3.75</c:v>
                </c:pt>
                <c:pt idx="16">
                  <c:v>4</c:v>
                </c:pt>
              </c:numCache>
            </c:numRef>
          </c:xVal>
          <c:yVal>
            <c:numRef>
              <c:f>'Well 1'!$K$7:$K$23</c:f>
              <c:numCache>
                <c:formatCode>0</c:formatCode>
                <c:ptCount val="17"/>
                <c:pt idx="0" formatCode="#,##0">
                  <c:v>900</c:v>
                </c:pt>
                <c:pt idx="1">
                  <c:v>790.30136986301375</c:v>
                </c:pt>
                <c:pt idx="2">
                  <c:v>656.49315068493149</c:v>
                </c:pt>
                <c:pt idx="3">
                  <c:v>550.41095890410963</c:v>
                </c:pt>
                <c:pt idx="4">
                  <c:v>438.30136986301369</c:v>
                </c:pt>
                <c:pt idx="5">
                  <c:v>350</c:v>
                </c:pt>
                <c:pt idx="6">
                  <c:v>240</c:v>
                </c:pt>
                <c:pt idx="7">
                  <c:v>130</c:v>
                </c:pt>
                <c:pt idx="8">
                  <c:v>20</c:v>
                </c:pt>
                <c:pt idx="9">
                  <c:v>20</c:v>
                </c:pt>
                <c:pt idx="10">
                  <c:v>20</c:v>
                </c:pt>
                <c:pt idx="11">
                  <c:v>20</c:v>
                </c:pt>
                <c:pt idx="12">
                  <c:v>20</c:v>
                </c:pt>
                <c:pt idx="13">
                  <c:v>20</c:v>
                </c:pt>
                <c:pt idx="14">
                  <c:v>20</c:v>
                </c:pt>
                <c:pt idx="15">
                  <c:v>20</c:v>
                </c:pt>
                <c:pt idx="16">
                  <c:v>20</c:v>
                </c:pt>
              </c:numCache>
            </c:numRef>
          </c:yVal>
          <c:smooth val="0"/>
          <c:extLst>
            <c:ext xmlns:c16="http://schemas.microsoft.com/office/drawing/2014/chart" uri="{C3380CC4-5D6E-409C-BE32-E72D297353CC}">
              <c16:uniqueId val="{00000004-FFCA-4085-9297-EED56FC9FD6B}"/>
            </c:ext>
          </c:extLst>
        </c:ser>
        <c:ser>
          <c:idx val="8"/>
          <c:order val="5"/>
          <c:tx>
            <c:v>Benzene Actual</c:v>
          </c:tx>
          <c:spPr>
            <a:ln w="12700">
              <a:solidFill>
                <a:srgbClr val="000080"/>
              </a:solidFill>
              <a:prstDash val="solid"/>
            </a:ln>
          </c:spPr>
          <c:marker>
            <c:symbol val="diamond"/>
            <c:size val="5"/>
            <c:spPr>
              <a:solidFill>
                <a:srgbClr val="000080"/>
              </a:solidFill>
              <a:ln>
                <a:solidFill>
                  <a:srgbClr val="000080"/>
                </a:solidFill>
                <a:prstDash val="solid"/>
              </a:ln>
            </c:spPr>
          </c:marker>
          <c:xVal>
            <c:numRef>
              <c:f>'Well 1'!$D$7:$D$23</c:f>
              <c:numCache>
                <c:formatCode>#,##0.00_);\(#,##0.00\)</c:formatCode>
                <c:ptCount val="17"/>
                <c:pt idx="0">
                  <c:v>0</c:v>
                </c:pt>
                <c:pt idx="1">
                  <c:v>0.24931506849315069</c:v>
                </c:pt>
                <c:pt idx="2">
                  <c:v>0.55342465753424652</c:v>
                </c:pt>
                <c:pt idx="3">
                  <c:v>0.79452054794520544</c:v>
                </c:pt>
                <c:pt idx="4">
                  <c:v>1.0493150684931507</c:v>
                </c:pt>
                <c:pt idx="5">
                  <c:v>1.25</c:v>
                </c:pt>
                <c:pt idx="6">
                  <c:v>1.5</c:v>
                </c:pt>
                <c:pt idx="7">
                  <c:v>1.75</c:v>
                </c:pt>
                <c:pt idx="8">
                  <c:v>2</c:v>
                </c:pt>
                <c:pt idx="9">
                  <c:v>2.25</c:v>
                </c:pt>
                <c:pt idx="10">
                  <c:v>2.5</c:v>
                </c:pt>
                <c:pt idx="11">
                  <c:v>2.75</c:v>
                </c:pt>
                <c:pt idx="12">
                  <c:v>3</c:v>
                </c:pt>
                <c:pt idx="13">
                  <c:v>3.25</c:v>
                </c:pt>
                <c:pt idx="14">
                  <c:v>3.5</c:v>
                </c:pt>
                <c:pt idx="15">
                  <c:v>3.75</c:v>
                </c:pt>
                <c:pt idx="16">
                  <c:v>4</c:v>
                </c:pt>
              </c:numCache>
            </c:numRef>
          </c:xVal>
          <c:yVal>
            <c:numRef>
              <c:f>'Well 1'!$F$7:$F$23</c:f>
              <c:numCache>
                <c:formatCode>General</c:formatCode>
                <c:ptCount val="17"/>
                <c:pt idx="0">
                  <c:v>800</c:v>
                </c:pt>
                <c:pt idx="1">
                  <c:v>800</c:v>
                </c:pt>
                <c:pt idx="2">
                  <c:v>500</c:v>
                </c:pt>
                <c:pt idx="3">
                  <c:v>301.5</c:v>
                </c:pt>
                <c:pt idx="4">
                  <c:v>400</c:v>
                </c:pt>
                <c:pt idx="5">
                  <c:v>250</c:v>
                </c:pt>
                <c:pt idx="6">
                  <c:v>100</c:v>
                </c:pt>
                <c:pt idx="7">
                  <c:v>102</c:v>
                </c:pt>
                <c:pt idx="8">
                  <c:v>2.5</c:v>
                </c:pt>
              </c:numCache>
            </c:numRef>
          </c:yVal>
          <c:smooth val="0"/>
          <c:extLst>
            <c:ext xmlns:c16="http://schemas.microsoft.com/office/drawing/2014/chart" uri="{C3380CC4-5D6E-409C-BE32-E72D297353CC}">
              <c16:uniqueId val="{00000005-FFCA-4085-9297-EED56FC9FD6B}"/>
            </c:ext>
          </c:extLst>
        </c:ser>
        <c:ser>
          <c:idx val="9"/>
          <c:order val="6"/>
          <c:tx>
            <c:v>TEX Actual</c:v>
          </c:tx>
          <c:spPr>
            <a:ln w="12700">
              <a:solidFill>
                <a:srgbClr val="FF00FF"/>
              </a:solidFill>
              <a:prstDash val="solid"/>
            </a:ln>
          </c:spPr>
          <c:marker>
            <c:symbol val="square"/>
            <c:size val="5"/>
            <c:spPr>
              <a:solidFill>
                <a:srgbClr val="FF00FF"/>
              </a:solidFill>
              <a:ln>
                <a:solidFill>
                  <a:srgbClr val="FF00FF"/>
                </a:solidFill>
                <a:prstDash val="solid"/>
              </a:ln>
            </c:spPr>
          </c:marker>
          <c:xVal>
            <c:numRef>
              <c:f>'Well 1'!$D$7:$D$23</c:f>
              <c:numCache>
                <c:formatCode>#,##0.00_);\(#,##0.00\)</c:formatCode>
                <c:ptCount val="17"/>
                <c:pt idx="0">
                  <c:v>0</c:v>
                </c:pt>
                <c:pt idx="1">
                  <c:v>0.24931506849315069</c:v>
                </c:pt>
                <c:pt idx="2">
                  <c:v>0.55342465753424652</c:v>
                </c:pt>
                <c:pt idx="3">
                  <c:v>0.79452054794520544</c:v>
                </c:pt>
                <c:pt idx="4">
                  <c:v>1.0493150684931507</c:v>
                </c:pt>
                <c:pt idx="5">
                  <c:v>1.25</c:v>
                </c:pt>
                <c:pt idx="6">
                  <c:v>1.5</c:v>
                </c:pt>
                <c:pt idx="7">
                  <c:v>1.75</c:v>
                </c:pt>
                <c:pt idx="8">
                  <c:v>2</c:v>
                </c:pt>
                <c:pt idx="9">
                  <c:v>2.25</c:v>
                </c:pt>
                <c:pt idx="10">
                  <c:v>2.5</c:v>
                </c:pt>
                <c:pt idx="11">
                  <c:v>2.75</c:v>
                </c:pt>
                <c:pt idx="12">
                  <c:v>3</c:v>
                </c:pt>
                <c:pt idx="13">
                  <c:v>3.25</c:v>
                </c:pt>
                <c:pt idx="14">
                  <c:v>3.5</c:v>
                </c:pt>
                <c:pt idx="15">
                  <c:v>3.75</c:v>
                </c:pt>
                <c:pt idx="16">
                  <c:v>4</c:v>
                </c:pt>
              </c:numCache>
            </c:numRef>
          </c:xVal>
          <c:yVal>
            <c:numRef>
              <c:f>'Well 1'!$H$7:$H$23</c:f>
              <c:numCache>
                <c:formatCode>General</c:formatCode>
                <c:ptCount val="17"/>
                <c:pt idx="0">
                  <c:v>950</c:v>
                </c:pt>
                <c:pt idx="1">
                  <c:v>400</c:v>
                </c:pt>
                <c:pt idx="2">
                  <c:v>750</c:v>
                </c:pt>
                <c:pt idx="3">
                  <c:v>300</c:v>
                </c:pt>
                <c:pt idx="4">
                  <c:v>400</c:v>
                </c:pt>
                <c:pt idx="5">
                  <c:v>250</c:v>
                </c:pt>
                <c:pt idx="6">
                  <c:v>100</c:v>
                </c:pt>
                <c:pt idx="7">
                  <c:v>2</c:v>
                </c:pt>
                <c:pt idx="8">
                  <c:v>3</c:v>
                </c:pt>
              </c:numCache>
            </c:numRef>
          </c:yVal>
          <c:smooth val="0"/>
          <c:extLst>
            <c:ext xmlns:c16="http://schemas.microsoft.com/office/drawing/2014/chart" uri="{C3380CC4-5D6E-409C-BE32-E72D297353CC}">
              <c16:uniqueId val="{00000006-FFCA-4085-9297-EED56FC9FD6B}"/>
            </c:ext>
          </c:extLst>
        </c:ser>
        <c:ser>
          <c:idx val="10"/>
          <c:order val="7"/>
          <c:tx>
            <c:v>MTBE Actual</c:v>
          </c:tx>
          <c:spPr>
            <a:ln>
              <a:solidFill>
                <a:srgbClr val="00B050"/>
              </a:solidFill>
            </a:ln>
          </c:spPr>
          <c:marker>
            <c:symbol val="x"/>
            <c:size val="7"/>
            <c:spPr>
              <a:noFill/>
              <a:ln>
                <a:solidFill>
                  <a:srgbClr val="00B050"/>
                </a:solidFill>
              </a:ln>
            </c:spPr>
          </c:marker>
          <c:xVal>
            <c:numRef>
              <c:f>'Well 1'!$D$7:$D$23</c:f>
              <c:numCache>
                <c:formatCode>#,##0.00_);\(#,##0.00\)</c:formatCode>
                <c:ptCount val="17"/>
                <c:pt idx="0">
                  <c:v>0</c:v>
                </c:pt>
                <c:pt idx="1">
                  <c:v>0.24931506849315069</c:v>
                </c:pt>
                <c:pt idx="2">
                  <c:v>0.55342465753424652</c:v>
                </c:pt>
                <c:pt idx="3">
                  <c:v>0.79452054794520544</c:v>
                </c:pt>
                <c:pt idx="4">
                  <c:v>1.0493150684931507</c:v>
                </c:pt>
                <c:pt idx="5">
                  <c:v>1.25</c:v>
                </c:pt>
                <c:pt idx="6">
                  <c:v>1.5</c:v>
                </c:pt>
                <c:pt idx="7">
                  <c:v>1.75</c:v>
                </c:pt>
                <c:pt idx="8">
                  <c:v>2</c:v>
                </c:pt>
                <c:pt idx="9">
                  <c:v>2.25</c:v>
                </c:pt>
                <c:pt idx="10">
                  <c:v>2.5</c:v>
                </c:pt>
                <c:pt idx="11">
                  <c:v>2.75</c:v>
                </c:pt>
                <c:pt idx="12">
                  <c:v>3</c:v>
                </c:pt>
                <c:pt idx="13">
                  <c:v>3.25</c:v>
                </c:pt>
                <c:pt idx="14">
                  <c:v>3.5</c:v>
                </c:pt>
                <c:pt idx="15">
                  <c:v>3.75</c:v>
                </c:pt>
                <c:pt idx="16">
                  <c:v>4</c:v>
                </c:pt>
              </c:numCache>
            </c:numRef>
          </c:xVal>
          <c:yVal>
            <c:numRef>
              <c:f>'Well 1'!$L$7:$L$23</c:f>
              <c:numCache>
                <c:formatCode>General</c:formatCode>
                <c:ptCount val="17"/>
                <c:pt idx="0">
                  <c:v>900</c:v>
                </c:pt>
                <c:pt idx="1">
                  <c:v>600</c:v>
                </c:pt>
                <c:pt idx="2">
                  <c:v>600</c:v>
                </c:pt>
                <c:pt idx="3">
                  <c:v>600</c:v>
                </c:pt>
                <c:pt idx="4">
                  <c:v>400</c:v>
                </c:pt>
                <c:pt idx="5">
                  <c:v>300</c:v>
                </c:pt>
                <c:pt idx="6">
                  <c:v>300</c:v>
                </c:pt>
                <c:pt idx="7">
                  <c:v>100</c:v>
                </c:pt>
                <c:pt idx="8">
                  <c:v>21</c:v>
                </c:pt>
              </c:numCache>
            </c:numRef>
          </c:yVal>
          <c:smooth val="0"/>
          <c:extLst>
            <c:ext xmlns:c16="http://schemas.microsoft.com/office/drawing/2014/chart" uri="{C3380CC4-5D6E-409C-BE32-E72D297353CC}">
              <c16:uniqueId val="{00000007-FFCA-4085-9297-EED56FC9FD6B}"/>
            </c:ext>
          </c:extLst>
        </c:ser>
        <c:ser>
          <c:idx val="4"/>
          <c:order val="8"/>
          <c:tx>
            <c:v>Naph. Actual</c:v>
          </c:tx>
          <c:spPr>
            <a:ln>
              <a:solidFill>
                <a:schemeClr val="accent6"/>
              </a:solidFill>
            </a:ln>
          </c:spPr>
          <c:marker>
            <c:symbol val="triangle"/>
            <c:size val="7"/>
            <c:spPr>
              <a:solidFill>
                <a:srgbClr val="FFC000"/>
              </a:solidFill>
            </c:spPr>
          </c:marker>
          <c:xVal>
            <c:numRef>
              <c:f>'Well 1'!$D$7:$D$23</c:f>
              <c:numCache>
                <c:formatCode>#,##0.00_);\(#,##0.00\)</c:formatCode>
                <c:ptCount val="17"/>
                <c:pt idx="0">
                  <c:v>0</c:v>
                </c:pt>
                <c:pt idx="1">
                  <c:v>0.24931506849315069</c:v>
                </c:pt>
                <c:pt idx="2">
                  <c:v>0.55342465753424652</c:v>
                </c:pt>
                <c:pt idx="3">
                  <c:v>0.79452054794520544</c:v>
                </c:pt>
                <c:pt idx="4">
                  <c:v>1.0493150684931507</c:v>
                </c:pt>
                <c:pt idx="5">
                  <c:v>1.25</c:v>
                </c:pt>
                <c:pt idx="6">
                  <c:v>1.5</c:v>
                </c:pt>
                <c:pt idx="7">
                  <c:v>1.75</c:v>
                </c:pt>
                <c:pt idx="8">
                  <c:v>2</c:v>
                </c:pt>
                <c:pt idx="9">
                  <c:v>2.25</c:v>
                </c:pt>
                <c:pt idx="10">
                  <c:v>2.5</c:v>
                </c:pt>
                <c:pt idx="11">
                  <c:v>2.75</c:v>
                </c:pt>
                <c:pt idx="12">
                  <c:v>3</c:v>
                </c:pt>
                <c:pt idx="13">
                  <c:v>3.25</c:v>
                </c:pt>
                <c:pt idx="14">
                  <c:v>3.5</c:v>
                </c:pt>
                <c:pt idx="15">
                  <c:v>3.75</c:v>
                </c:pt>
                <c:pt idx="16">
                  <c:v>4</c:v>
                </c:pt>
              </c:numCache>
            </c:numRef>
          </c:xVal>
          <c:yVal>
            <c:numRef>
              <c:f>'Well 1'!$J$7:$J$23</c:f>
              <c:numCache>
                <c:formatCode>General</c:formatCode>
                <c:ptCount val="17"/>
                <c:pt idx="0">
                  <c:v>243</c:v>
                </c:pt>
                <c:pt idx="1">
                  <c:v>150</c:v>
                </c:pt>
                <c:pt idx="2">
                  <c:v>750</c:v>
                </c:pt>
                <c:pt idx="3">
                  <c:v>300</c:v>
                </c:pt>
                <c:pt idx="4">
                  <c:v>400</c:v>
                </c:pt>
                <c:pt idx="5">
                  <c:v>250</c:v>
                </c:pt>
                <c:pt idx="6">
                  <c:v>100</c:v>
                </c:pt>
                <c:pt idx="7">
                  <c:v>2</c:v>
                </c:pt>
                <c:pt idx="8">
                  <c:v>3</c:v>
                </c:pt>
              </c:numCache>
            </c:numRef>
          </c:yVal>
          <c:smooth val="0"/>
          <c:extLst>
            <c:ext xmlns:c16="http://schemas.microsoft.com/office/drawing/2014/chart" uri="{C3380CC4-5D6E-409C-BE32-E72D297353CC}">
              <c16:uniqueId val="{00000008-FFCA-4085-9297-EED56FC9FD6B}"/>
            </c:ext>
          </c:extLst>
        </c:ser>
        <c:dLbls>
          <c:showLegendKey val="0"/>
          <c:showVal val="0"/>
          <c:showCatName val="0"/>
          <c:showSerName val="0"/>
          <c:showPercent val="0"/>
          <c:showBubbleSize val="0"/>
        </c:dLbls>
        <c:axId val="323612304"/>
        <c:axId val="1"/>
      </c:scatterChart>
      <c:valAx>
        <c:axId val="323612304"/>
        <c:scaling>
          <c:orientation val="minMax"/>
          <c:max val="4"/>
          <c:min val="0"/>
        </c:scaling>
        <c:delete val="0"/>
        <c:axPos val="b"/>
        <c:title>
          <c:tx>
            <c:rich>
              <a:bodyPr/>
              <a:lstStyle/>
              <a:p>
                <a:pPr>
                  <a:defRPr sz="1000" b="1" i="0" u="none" strike="noStrike" baseline="0">
                    <a:solidFill>
                      <a:srgbClr val="000000"/>
                    </a:solidFill>
                    <a:latin typeface="Arial"/>
                    <a:ea typeface="Arial"/>
                    <a:cs typeface="Arial"/>
                  </a:defRPr>
                </a:pPr>
                <a:r>
                  <a:rPr lang="en-US"/>
                  <a:t>Cleanup Time (yrs)</a:t>
                </a:r>
              </a:p>
            </c:rich>
          </c:tx>
          <c:layout>
            <c:manualLayout>
              <c:xMode val="edge"/>
              <c:yMode val="edge"/>
              <c:x val="0.43372649033511695"/>
              <c:y val="0.9195921413996357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crossBetween val="midCat"/>
        <c:majorUnit val="0.25"/>
      </c:valAx>
      <c:valAx>
        <c:axId val="1"/>
        <c:scaling>
          <c:orientation val="minMax"/>
          <c:min val="0"/>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a:t>Concentration (ug/l)</a:t>
                </a:r>
              </a:p>
            </c:rich>
          </c:tx>
          <c:layout>
            <c:manualLayout>
              <c:xMode val="edge"/>
              <c:yMode val="edge"/>
              <c:x val="4.2245798349791917E-3"/>
              <c:y val="0.2876559286348866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23612304"/>
        <c:crosses val="autoZero"/>
        <c:crossBetween val="midCat"/>
      </c:valAx>
    </c:plotArea>
    <c:legend>
      <c:legendPos val="r"/>
      <c:layout>
        <c:manualLayout>
          <c:xMode val="edge"/>
          <c:yMode val="edge"/>
          <c:x val="0.87188612099644125"/>
          <c:y val="0.01"/>
          <c:w val="0.12366548042704627"/>
          <c:h val="0.97599999999999998"/>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'Well 2'!$A$1:$C$1</c:f>
          <c:strCache>
            <c:ptCount val="3"/>
            <c:pt idx="0">
              <c:v>Monitoring Well</c:v>
            </c:pt>
            <c:pt idx="2">
              <c:v>MW-2</c:v>
            </c:pt>
          </c:strCache>
        </c:strRef>
      </c:tx>
      <c:layout>
        <c:manualLayout>
          <c:xMode val="edge"/>
          <c:yMode val="edge"/>
          <c:x val="0.44287976174939458"/>
          <c:y val="1.5855330680264658E-2"/>
        </c:manualLayout>
      </c:layout>
      <c:overlay val="0"/>
      <c:spPr>
        <a:noFill/>
        <a:ln w="25400">
          <a:noFill/>
        </a:ln>
      </c:spPr>
      <c:txPr>
        <a:bodyPr/>
        <a:lstStyle/>
        <a:p>
          <a:pPr>
            <a:defRPr sz="1000" b="1"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6.9706037669424431E-2"/>
          <c:y val="0.1087202718006796"/>
          <c:w val="0.78718535469107564"/>
          <c:h val="0.75424688561721409"/>
        </c:manualLayout>
      </c:layout>
      <c:scatterChart>
        <c:scatterStyle val="smoothMarker"/>
        <c:varyColors val="0"/>
        <c:ser>
          <c:idx val="7"/>
          <c:order val="4"/>
          <c:tx>
            <c:v>Cleanup Time</c:v>
          </c:tx>
          <c:spPr>
            <a:ln w="12700">
              <a:solidFill>
                <a:srgbClr val="0000FF"/>
              </a:solidFill>
              <a:prstDash val="solid"/>
            </a:ln>
          </c:spPr>
          <c:marker>
            <c:symbol val="none"/>
          </c:marker>
          <c:xVal>
            <c:numRef>
              <c:f>'Well 2'!$C$34:$C$35</c:f>
              <c:numCache>
                <c:formatCode>General</c:formatCode>
                <c:ptCount val="2"/>
                <c:pt idx="0">
                  <c:v>2</c:v>
                </c:pt>
                <c:pt idx="1">
                  <c:v>2</c:v>
                </c:pt>
              </c:numCache>
            </c:numRef>
          </c:xVal>
          <c:yVal>
            <c:numRef>
              <c:f>'Well 2'!$E$34:$E$35</c:f>
              <c:numCache>
                <c:formatCode>#,##0</c:formatCode>
                <c:ptCount val="2"/>
                <c:pt idx="0" formatCode="General">
                  <c:v>0</c:v>
                </c:pt>
                <c:pt idx="1">
                  <c:v>26100</c:v>
                </c:pt>
              </c:numCache>
            </c:numRef>
          </c:yVal>
          <c:smooth val="1"/>
          <c:extLst>
            <c:ext xmlns:c16="http://schemas.microsoft.com/office/drawing/2014/chart" uri="{C3380CC4-5D6E-409C-BE32-E72D297353CC}">
              <c16:uniqueId val="{00000000-4CA0-49ED-BFD7-AA20A196ECA4}"/>
            </c:ext>
          </c:extLst>
        </c:ser>
        <c:dLbls>
          <c:showLegendKey val="0"/>
          <c:showVal val="0"/>
          <c:showCatName val="0"/>
          <c:showSerName val="0"/>
          <c:showPercent val="0"/>
          <c:showBubbleSize val="0"/>
        </c:dLbls>
        <c:axId val="323610336"/>
        <c:axId val="1"/>
      </c:scatterChart>
      <c:scatterChart>
        <c:scatterStyle val="lineMarker"/>
        <c:varyColors val="0"/>
        <c:ser>
          <c:idx val="0"/>
          <c:order val="0"/>
          <c:tx>
            <c:strRef>
              <c:f>'Well 2'!$E$5:$F$5</c:f>
              <c:strCache>
                <c:ptCount val="1"/>
                <c:pt idx="0">
                  <c:v>Benzene</c:v>
                </c:pt>
              </c:strCache>
            </c:strRef>
          </c:tx>
          <c:spPr>
            <a:ln w="25400">
              <a:solidFill>
                <a:srgbClr val="000080"/>
              </a:solidFill>
              <a:prstDash val="sysDash"/>
            </a:ln>
          </c:spPr>
          <c:marker>
            <c:symbol val="diamond"/>
            <c:size val="5"/>
            <c:spPr>
              <a:solidFill>
                <a:srgbClr val="000080"/>
              </a:solidFill>
              <a:ln>
                <a:solidFill>
                  <a:srgbClr val="000080"/>
                </a:solidFill>
                <a:prstDash val="solid"/>
              </a:ln>
            </c:spPr>
          </c:marker>
          <c:xVal>
            <c:numRef>
              <c:f>'Well 2'!$A$7:$A$23</c:f>
              <c:numCache>
                <c:formatCode>#,##0.00_);\(#,##0.00\)</c:formatCode>
                <c:ptCount val="17"/>
                <c:pt idx="0">
                  <c:v>0</c:v>
                </c:pt>
                <c:pt idx="1">
                  <c:v>0.25</c:v>
                </c:pt>
                <c:pt idx="2">
                  <c:v>0.5</c:v>
                </c:pt>
                <c:pt idx="3">
                  <c:v>0.75</c:v>
                </c:pt>
                <c:pt idx="4">
                  <c:v>1</c:v>
                </c:pt>
                <c:pt idx="5">
                  <c:v>1.25</c:v>
                </c:pt>
                <c:pt idx="6">
                  <c:v>1.5</c:v>
                </c:pt>
                <c:pt idx="7">
                  <c:v>1.75</c:v>
                </c:pt>
                <c:pt idx="8">
                  <c:v>2</c:v>
                </c:pt>
                <c:pt idx="9">
                  <c:v>2.25</c:v>
                </c:pt>
                <c:pt idx="10">
                  <c:v>2.5</c:v>
                </c:pt>
                <c:pt idx="11">
                  <c:v>2.75</c:v>
                </c:pt>
                <c:pt idx="12">
                  <c:v>3</c:v>
                </c:pt>
                <c:pt idx="13">
                  <c:v>3.25</c:v>
                </c:pt>
                <c:pt idx="14">
                  <c:v>3.5</c:v>
                </c:pt>
                <c:pt idx="15">
                  <c:v>3.75</c:v>
                </c:pt>
                <c:pt idx="16">
                  <c:v>4</c:v>
                </c:pt>
              </c:numCache>
            </c:numRef>
          </c:xVal>
          <c:yVal>
            <c:numRef>
              <c:f>'Well 2'!$E$7:$E$23</c:f>
              <c:numCache>
                <c:formatCode>0</c:formatCode>
                <c:ptCount val="17"/>
                <c:pt idx="0" formatCode="#,##0">
                  <c:v>2000</c:v>
                </c:pt>
                <c:pt idx="1">
                  <c:v>1750.8095890410959</c:v>
                </c:pt>
                <c:pt idx="2">
                  <c:v>1446.8520547945207</c:v>
                </c:pt>
                <c:pt idx="3">
                  <c:v>1205.8767123287671</c:v>
                </c:pt>
                <c:pt idx="4">
                  <c:v>951.2095890410958</c:v>
                </c:pt>
                <c:pt idx="5">
                  <c:v>750.625</c:v>
                </c:pt>
                <c:pt idx="6">
                  <c:v>500.75</c:v>
                </c:pt>
                <c:pt idx="7">
                  <c:v>250.875</c:v>
                </c:pt>
                <c:pt idx="8">
                  <c:v>1</c:v>
                </c:pt>
                <c:pt idx="9">
                  <c:v>1</c:v>
                </c:pt>
                <c:pt idx="10">
                  <c:v>1</c:v>
                </c:pt>
                <c:pt idx="11">
                  <c:v>1</c:v>
                </c:pt>
                <c:pt idx="12">
                  <c:v>1</c:v>
                </c:pt>
                <c:pt idx="13">
                  <c:v>1</c:v>
                </c:pt>
                <c:pt idx="14">
                  <c:v>1</c:v>
                </c:pt>
                <c:pt idx="15">
                  <c:v>1</c:v>
                </c:pt>
                <c:pt idx="16">
                  <c:v>1</c:v>
                </c:pt>
              </c:numCache>
            </c:numRef>
          </c:yVal>
          <c:smooth val="0"/>
          <c:extLst>
            <c:ext xmlns:c16="http://schemas.microsoft.com/office/drawing/2014/chart" uri="{C3380CC4-5D6E-409C-BE32-E72D297353CC}">
              <c16:uniqueId val="{00000001-4CA0-49ED-BFD7-AA20A196ECA4}"/>
            </c:ext>
          </c:extLst>
        </c:ser>
        <c:ser>
          <c:idx val="1"/>
          <c:order val="1"/>
          <c:tx>
            <c:v>TEX</c:v>
          </c:tx>
          <c:spPr>
            <a:ln w="25400">
              <a:solidFill>
                <a:srgbClr val="FF00FF"/>
              </a:solidFill>
              <a:prstDash val="sysDash"/>
            </a:ln>
          </c:spPr>
          <c:marker>
            <c:symbol val="square"/>
            <c:size val="5"/>
            <c:spPr>
              <a:solidFill>
                <a:srgbClr val="FF00FF"/>
              </a:solidFill>
              <a:ln>
                <a:solidFill>
                  <a:srgbClr val="FF00FF"/>
                </a:solidFill>
                <a:prstDash val="solid"/>
              </a:ln>
            </c:spPr>
          </c:marker>
          <c:xVal>
            <c:numRef>
              <c:f>'Well 2'!$A$7:$A$23</c:f>
              <c:numCache>
                <c:formatCode>#,##0.00_);\(#,##0.00\)</c:formatCode>
                <c:ptCount val="17"/>
                <c:pt idx="0">
                  <c:v>0</c:v>
                </c:pt>
                <c:pt idx="1">
                  <c:v>0.25</c:v>
                </c:pt>
                <c:pt idx="2">
                  <c:v>0.5</c:v>
                </c:pt>
                <c:pt idx="3">
                  <c:v>0.75</c:v>
                </c:pt>
                <c:pt idx="4">
                  <c:v>1</c:v>
                </c:pt>
                <c:pt idx="5">
                  <c:v>1.25</c:v>
                </c:pt>
                <c:pt idx="6">
                  <c:v>1.5</c:v>
                </c:pt>
                <c:pt idx="7">
                  <c:v>1.75</c:v>
                </c:pt>
                <c:pt idx="8">
                  <c:v>2</c:v>
                </c:pt>
                <c:pt idx="9">
                  <c:v>2.25</c:v>
                </c:pt>
                <c:pt idx="10">
                  <c:v>2.5</c:v>
                </c:pt>
                <c:pt idx="11">
                  <c:v>2.75</c:v>
                </c:pt>
                <c:pt idx="12">
                  <c:v>3</c:v>
                </c:pt>
                <c:pt idx="13">
                  <c:v>3.25</c:v>
                </c:pt>
                <c:pt idx="14">
                  <c:v>3.5</c:v>
                </c:pt>
                <c:pt idx="15">
                  <c:v>3.75</c:v>
                </c:pt>
                <c:pt idx="16">
                  <c:v>4</c:v>
                </c:pt>
              </c:numCache>
            </c:numRef>
          </c:xVal>
          <c:yVal>
            <c:numRef>
              <c:f>'Well 2'!$G$7:$G$23</c:f>
              <c:numCache>
                <c:formatCode>0</c:formatCode>
                <c:ptCount val="17"/>
                <c:pt idx="0" formatCode="#,##0">
                  <c:v>26100</c:v>
                </c:pt>
                <c:pt idx="1">
                  <c:v>22857.657534246577</c:v>
                </c:pt>
                <c:pt idx="2">
                  <c:v>18902.712328767124</c:v>
                </c:pt>
                <c:pt idx="3">
                  <c:v>15767.260273972603</c:v>
                </c:pt>
                <c:pt idx="4">
                  <c:v>12453.657534246575</c:v>
                </c:pt>
                <c:pt idx="5">
                  <c:v>9843.75</c:v>
                </c:pt>
                <c:pt idx="6">
                  <c:v>6592.5</c:v>
                </c:pt>
                <c:pt idx="7">
                  <c:v>3341.25</c:v>
                </c:pt>
                <c:pt idx="8">
                  <c:v>90</c:v>
                </c:pt>
                <c:pt idx="9">
                  <c:v>90</c:v>
                </c:pt>
                <c:pt idx="10">
                  <c:v>90</c:v>
                </c:pt>
                <c:pt idx="11">
                  <c:v>90</c:v>
                </c:pt>
                <c:pt idx="12">
                  <c:v>90</c:v>
                </c:pt>
                <c:pt idx="13">
                  <c:v>90</c:v>
                </c:pt>
                <c:pt idx="14">
                  <c:v>90</c:v>
                </c:pt>
                <c:pt idx="15">
                  <c:v>90</c:v>
                </c:pt>
                <c:pt idx="16">
                  <c:v>90</c:v>
                </c:pt>
              </c:numCache>
            </c:numRef>
          </c:yVal>
          <c:smooth val="0"/>
          <c:extLst>
            <c:ext xmlns:c16="http://schemas.microsoft.com/office/drawing/2014/chart" uri="{C3380CC4-5D6E-409C-BE32-E72D297353CC}">
              <c16:uniqueId val="{00000002-4CA0-49ED-BFD7-AA20A196ECA4}"/>
            </c:ext>
          </c:extLst>
        </c:ser>
        <c:ser>
          <c:idx val="2"/>
          <c:order val="2"/>
          <c:tx>
            <c:strRef>
              <c:f>'Well 2'!$I$5:$J$5</c:f>
              <c:strCache>
                <c:ptCount val="1"/>
                <c:pt idx="0">
                  <c:v>Naphthalenes</c:v>
                </c:pt>
              </c:strCache>
            </c:strRef>
          </c:tx>
          <c:spPr>
            <a:ln w="25400">
              <a:solidFill>
                <a:schemeClr val="accent6"/>
              </a:solidFill>
              <a:prstDash val="sysDash"/>
            </a:ln>
          </c:spPr>
          <c:marker>
            <c:symbol val="triangle"/>
            <c:size val="5"/>
            <c:spPr>
              <a:solidFill>
                <a:srgbClr val="F79646"/>
              </a:solidFill>
              <a:ln>
                <a:solidFill>
                  <a:srgbClr val="FF9900"/>
                </a:solidFill>
                <a:prstDash val="solid"/>
              </a:ln>
            </c:spPr>
          </c:marker>
          <c:xVal>
            <c:numRef>
              <c:f>'Well 2'!$A$7:$A$23</c:f>
              <c:numCache>
                <c:formatCode>#,##0.00_);\(#,##0.00\)</c:formatCode>
                <c:ptCount val="17"/>
                <c:pt idx="0">
                  <c:v>0</c:v>
                </c:pt>
                <c:pt idx="1">
                  <c:v>0.25</c:v>
                </c:pt>
                <c:pt idx="2">
                  <c:v>0.5</c:v>
                </c:pt>
                <c:pt idx="3">
                  <c:v>0.75</c:v>
                </c:pt>
                <c:pt idx="4">
                  <c:v>1</c:v>
                </c:pt>
                <c:pt idx="5">
                  <c:v>1.25</c:v>
                </c:pt>
                <c:pt idx="6">
                  <c:v>1.5</c:v>
                </c:pt>
                <c:pt idx="7">
                  <c:v>1.75</c:v>
                </c:pt>
                <c:pt idx="8">
                  <c:v>2</c:v>
                </c:pt>
                <c:pt idx="9">
                  <c:v>2.25</c:v>
                </c:pt>
                <c:pt idx="10">
                  <c:v>2.5</c:v>
                </c:pt>
                <c:pt idx="11">
                  <c:v>2.75</c:v>
                </c:pt>
                <c:pt idx="12">
                  <c:v>3</c:v>
                </c:pt>
                <c:pt idx="13">
                  <c:v>3.25</c:v>
                </c:pt>
                <c:pt idx="14">
                  <c:v>3.5</c:v>
                </c:pt>
                <c:pt idx="15">
                  <c:v>3.75</c:v>
                </c:pt>
                <c:pt idx="16">
                  <c:v>4</c:v>
                </c:pt>
              </c:numCache>
            </c:numRef>
          </c:xVal>
          <c:yVal>
            <c:numRef>
              <c:f>'Well 2'!$I$7:$I$23</c:f>
              <c:numCache>
                <c:formatCode>0</c:formatCode>
                <c:ptCount val="17"/>
                <c:pt idx="0" formatCode="#,##0">
                  <c:v>445</c:v>
                </c:pt>
                <c:pt idx="1">
                  <c:v>398.25342465753425</c:v>
                </c:pt>
                <c:pt idx="2">
                  <c:v>341.23287671232879</c:v>
                </c:pt>
                <c:pt idx="3">
                  <c:v>296.02739726027397</c:v>
                </c:pt>
                <c:pt idx="4">
                  <c:v>248.25342465753425</c:v>
                </c:pt>
                <c:pt idx="5">
                  <c:v>210.625</c:v>
                </c:pt>
                <c:pt idx="6">
                  <c:v>163.75</c:v>
                </c:pt>
                <c:pt idx="7">
                  <c:v>116.875</c:v>
                </c:pt>
                <c:pt idx="8">
                  <c:v>70</c:v>
                </c:pt>
                <c:pt idx="9">
                  <c:v>70</c:v>
                </c:pt>
                <c:pt idx="10">
                  <c:v>70</c:v>
                </c:pt>
                <c:pt idx="11">
                  <c:v>70</c:v>
                </c:pt>
                <c:pt idx="12">
                  <c:v>70</c:v>
                </c:pt>
                <c:pt idx="13">
                  <c:v>70</c:v>
                </c:pt>
                <c:pt idx="14">
                  <c:v>70</c:v>
                </c:pt>
                <c:pt idx="15">
                  <c:v>70</c:v>
                </c:pt>
                <c:pt idx="16">
                  <c:v>70</c:v>
                </c:pt>
              </c:numCache>
            </c:numRef>
          </c:yVal>
          <c:smooth val="0"/>
          <c:extLst>
            <c:ext xmlns:c16="http://schemas.microsoft.com/office/drawing/2014/chart" uri="{C3380CC4-5D6E-409C-BE32-E72D297353CC}">
              <c16:uniqueId val="{00000003-4CA0-49ED-BFD7-AA20A196ECA4}"/>
            </c:ext>
          </c:extLst>
        </c:ser>
        <c:ser>
          <c:idx val="3"/>
          <c:order val="3"/>
          <c:tx>
            <c:strRef>
              <c:f>'Well 2'!$K$5:$L$5</c:f>
              <c:strCache>
                <c:ptCount val="1"/>
                <c:pt idx="0">
                  <c:v>MTBE</c:v>
                </c:pt>
              </c:strCache>
            </c:strRef>
          </c:tx>
          <c:spPr>
            <a:ln w="25400">
              <a:solidFill>
                <a:srgbClr val="00B050"/>
              </a:solidFill>
              <a:prstDash val="sysDash"/>
            </a:ln>
          </c:spPr>
          <c:marker>
            <c:symbol val="x"/>
            <c:size val="5"/>
            <c:spPr>
              <a:noFill/>
              <a:ln>
                <a:solidFill>
                  <a:srgbClr val="00B050"/>
                </a:solidFill>
                <a:prstDash val="solid"/>
              </a:ln>
            </c:spPr>
          </c:marker>
          <c:xVal>
            <c:numRef>
              <c:f>'Well 2'!$A$7:$A$23</c:f>
              <c:numCache>
                <c:formatCode>#,##0.00_);\(#,##0.00\)</c:formatCode>
                <c:ptCount val="17"/>
                <c:pt idx="0">
                  <c:v>0</c:v>
                </c:pt>
                <c:pt idx="1">
                  <c:v>0.25</c:v>
                </c:pt>
                <c:pt idx="2">
                  <c:v>0.5</c:v>
                </c:pt>
                <c:pt idx="3">
                  <c:v>0.75</c:v>
                </c:pt>
                <c:pt idx="4">
                  <c:v>1</c:v>
                </c:pt>
                <c:pt idx="5">
                  <c:v>1.25</c:v>
                </c:pt>
                <c:pt idx="6">
                  <c:v>1.5</c:v>
                </c:pt>
                <c:pt idx="7">
                  <c:v>1.75</c:v>
                </c:pt>
                <c:pt idx="8">
                  <c:v>2</c:v>
                </c:pt>
                <c:pt idx="9">
                  <c:v>2.25</c:v>
                </c:pt>
                <c:pt idx="10">
                  <c:v>2.5</c:v>
                </c:pt>
                <c:pt idx="11">
                  <c:v>2.75</c:v>
                </c:pt>
                <c:pt idx="12">
                  <c:v>3</c:v>
                </c:pt>
                <c:pt idx="13">
                  <c:v>3.25</c:v>
                </c:pt>
                <c:pt idx="14">
                  <c:v>3.5</c:v>
                </c:pt>
                <c:pt idx="15">
                  <c:v>3.75</c:v>
                </c:pt>
                <c:pt idx="16">
                  <c:v>4</c:v>
                </c:pt>
              </c:numCache>
            </c:numRef>
          </c:xVal>
          <c:yVal>
            <c:numRef>
              <c:f>'Well 2'!$K$7:$K$23</c:f>
              <c:numCache>
                <c:formatCode>0</c:formatCode>
                <c:ptCount val="17"/>
                <c:pt idx="0" formatCode="#,##0">
                  <c:v>800</c:v>
                </c:pt>
                <c:pt idx="1">
                  <c:v>702.76712328767121</c:v>
                </c:pt>
                <c:pt idx="2">
                  <c:v>584.16438356164383</c:v>
                </c:pt>
                <c:pt idx="3">
                  <c:v>490.13698630136986</c:v>
                </c:pt>
                <c:pt idx="4">
                  <c:v>390.76712328767121</c:v>
                </c:pt>
                <c:pt idx="5">
                  <c:v>312.5</c:v>
                </c:pt>
                <c:pt idx="6">
                  <c:v>215</c:v>
                </c:pt>
                <c:pt idx="7">
                  <c:v>117.5</c:v>
                </c:pt>
                <c:pt idx="8">
                  <c:v>20</c:v>
                </c:pt>
                <c:pt idx="9">
                  <c:v>20</c:v>
                </c:pt>
                <c:pt idx="10">
                  <c:v>20</c:v>
                </c:pt>
                <c:pt idx="11">
                  <c:v>20</c:v>
                </c:pt>
                <c:pt idx="12">
                  <c:v>20</c:v>
                </c:pt>
                <c:pt idx="13">
                  <c:v>20</c:v>
                </c:pt>
                <c:pt idx="14">
                  <c:v>20</c:v>
                </c:pt>
                <c:pt idx="15">
                  <c:v>20</c:v>
                </c:pt>
                <c:pt idx="16">
                  <c:v>20</c:v>
                </c:pt>
              </c:numCache>
            </c:numRef>
          </c:yVal>
          <c:smooth val="0"/>
          <c:extLst>
            <c:ext xmlns:c16="http://schemas.microsoft.com/office/drawing/2014/chart" uri="{C3380CC4-5D6E-409C-BE32-E72D297353CC}">
              <c16:uniqueId val="{00000004-4CA0-49ED-BFD7-AA20A196ECA4}"/>
            </c:ext>
          </c:extLst>
        </c:ser>
        <c:ser>
          <c:idx val="8"/>
          <c:order val="5"/>
          <c:tx>
            <c:v>Benzene Actual</c:v>
          </c:tx>
          <c:spPr>
            <a:ln w="12700">
              <a:solidFill>
                <a:srgbClr val="000080"/>
              </a:solidFill>
              <a:prstDash val="solid"/>
            </a:ln>
          </c:spPr>
          <c:marker>
            <c:symbol val="diamond"/>
            <c:size val="5"/>
            <c:spPr>
              <a:solidFill>
                <a:srgbClr val="000080"/>
              </a:solidFill>
              <a:ln>
                <a:solidFill>
                  <a:srgbClr val="000080"/>
                </a:solidFill>
                <a:prstDash val="solid"/>
              </a:ln>
            </c:spPr>
          </c:marker>
          <c:xVal>
            <c:numRef>
              <c:f>'Well 2'!$D$7:$D$23</c:f>
              <c:numCache>
                <c:formatCode>#,##0.00_);\(#,##0.00\)</c:formatCode>
                <c:ptCount val="17"/>
                <c:pt idx="0">
                  <c:v>0</c:v>
                </c:pt>
                <c:pt idx="1">
                  <c:v>0.24931506849315069</c:v>
                </c:pt>
                <c:pt idx="2">
                  <c:v>0.55342465753424652</c:v>
                </c:pt>
                <c:pt idx="3">
                  <c:v>0.79452054794520544</c:v>
                </c:pt>
                <c:pt idx="4">
                  <c:v>1.0493150684931507</c:v>
                </c:pt>
                <c:pt idx="5">
                  <c:v>1.25</c:v>
                </c:pt>
                <c:pt idx="6">
                  <c:v>1.5</c:v>
                </c:pt>
                <c:pt idx="7">
                  <c:v>1.75</c:v>
                </c:pt>
                <c:pt idx="8">
                  <c:v>2</c:v>
                </c:pt>
                <c:pt idx="9">
                  <c:v>2.25</c:v>
                </c:pt>
                <c:pt idx="10">
                  <c:v>2.5</c:v>
                </c:pt>
                <c:pt idx="11">
                  <c:v>2.75</c:v>
                </c:pt>
                <c:pt idx="12">
                  <c:v>3</c:v>
                </c:pt>
                <c:pt idx="13">
                  <c:v>3.25</c:v>
                </c:pt>
                <c:pt idx="14">
                  <c:v>3.5</c:v>
                </c:pt>
                <c:pt idx="15">
                  <c:v>3.75</c:v>
                </c:pt>
                <c:pt idx="16">
                  <c:v>4</c:v>
                </c:pt>
              </c:numCache>
            </c:numRef>
          </c:xVal>
          <c:yVal>
            <c:numRef>
              <c:f>'Well 2'!$F$7:$F$23</c:f>
              <c:numCache>
                <c:formatCode>General</c:formatCode>
                <c:ptCount val="17"/>
                <c:pt idx="0">
                  <c:v>2000</c:v>
                </c:pt>
              </c:numCache>
            </c:numRef>
          </c:yVal>
          <c:smooth val="0"/>
          <c:extLst>
            <c:ext xmlns:c16="http://schemas.microsoft.com/office/drawing/2014/chart" uri="{C3380CC4-5D6E-409C-BE32-E72D297353CC}">
              <c16:uniqueId val="{00000005-4CA0-49ED-BFD7-AA20A196ECA4}"/>
            </c:ext>
          </c:extLst>
        </c:ser>
        <c:ser>
          <c:idx val="9"/>
          <c:order val="6"/>
          <c:tx>
            <c:v>TEX Actual</c:v>
          </c:tx>
          <c:spPr>
            <a:ln w="12700">
              <a:solidFill>
                <a:srgbClr val="FF00FF"/>
              </a:solidFill>
              <a:prstDash val="solid"/>
            </a:ln>
          </c:spPr>
          <c:marker>
            <c:symbol val="square"/>
            <c:size val="5"/>
            <c:spPr>
              <a:solidFill>
                <a:srgbClr val="FF00FF"/>
              </a:solidFill>
              <a:ln>
                <a:solidFill>
                  <a:srgbClr val="FF00FF"/>
                </a:solidFill>
                <a:prstDash val="solid"/>
              </a:ln>
            </c:spPr>
          </c:marker>
          <c:xVal>
            <c:numRef>
              <c:f>'Well 2'!$D$7:$D$23</c:f>
              <c:numCache>
                <c:formatCode>#,##0.00_);\(#,##0.00\)</c:formatCode>
                <c:ptCount val="17"/>
                <c:pt idx="0">
                  <c:v>0</c:v>
                </c:pt>
                <c:pt idx="1">
                  <c:v>0.24931506849315069</c:v>
                </c:pt>
                <c:pt idx="2">
                  <c:v>0.55342465753424652</c:v>
                </c:pt>
                <c:pt idx="3">
                  <c:v>0.79452054794520544</c:v>
                </c:pt>
                <c:pt idx="4">
                  <c:v>1.0493150684931507</c:v>
                </c:pt>
                <c:pt idx="5">
                  <c:v>1.25</c:v>
                </c:pt>
                <c:pt idx="6">
                  <c:v>1.5</c:v>
                </c:pt>
                <c:pt idx="7">
                  <c:v>1.75</c:v>
                </c:pt>
                <c:pt idx="8">
                  <c:v>2</c:v>
                </c:pt>
                <c:pt idx="9">
                  <c:v>2.25</c:v>
                </c:pt>
                <c:pt idx="10">
                  <c:v>2.5</c:v>
                </c:pt>
                <c:pt idx="11">
                  <c:v>2.75</c:v>
                </c:pt>
                <c:pt idx="12">
                  <c:v>3</c:v>
                </c:pt>
                <c:pt idx="13">
                  <c:v>3.25</c:v>
                </c:pt>
                <c:pt idx="14">
                  <c:v>3.5</c:v>
                </c:pt>
                <c:pt idx="15">
                  <c:v>3.75</c:v>
                </c:pt>
                <c:pt idx="16">
                  <c:v>4</c:v>
                </c:pt>
              </c:numCache>
            </c:numRef>
          </c:xVal>
          <c:yVal>
            <c:numRef>
              <c:f>'Well 2'!$H$7:$H$23</c:f>
              <c:numCache>
                <c:formatCode>General</c:formatCode>
                <c:ptCount val="17"/>
                <c:pt idx="0">
                  <c:v>26100</c:v>
                </c:pt>
              </c:numCache>
            </c:numRef>
          </c:yVal>
          <c:smooth val="0"/>
          <c:extLst>
            <c:ext xmlns:c16="http://schemas.microsoft.com/office/drawing/2014/chart" uri="{C3380CC4-5D6E-409C-BE32-E72D297353CC}">
              <c16:uniqueId val="{00000006-4CA0-49ED-BFD7-AA20A196ECA4}"/>
            </c:ext>
          </c:extLst>
        </c:ser>
        <c:ser>
          <c:idx val="10"/>
          <c:order val="7"/>
          <c:tx>
            <c:v>MTBE Actual</c:v>
          </c:tx>
          <c:spPr>
            <a:ln>
              <a:solidFill>
                <a:srgbClr val="00B050"/>
              </a:solidFill>
            </a:ln>
          </c:spPr>
          <c:marker>
            <c:symbol val="x"/>
            <c:size val="7"/>
            <c:spPr>
              <a:noFill/>
              <a:ln>
                <a:solidFill>
                  <a:srgbClr val="00B050"/>
                </a:solidFill>
              </a:ln>
            </c:spPr>
          </c:marker>
          <c:xVal>
            <c:numRef>
              <c:f>'Well 2'!$D$7:$D$23</c:f>
              <c:numCache>
                <c:formatCode>#,##0.00_);\(#,##0.00\)</c:formatCode>
                <c:ptCount val="17"/>
                <c:pt idx="0">
                  <c:v>0</c:v>
                </c:pt>
                <c:pt idx="1">
                  <c:v>0.24931506849315069</c:v>
                </c:pt>
                <c:pt idx="2">
                  <c:v>0.55342465753424652</c:v>
                </c:pt>
                <c:pt idx="3">
                  <c:v>0.79452054794520544</c:v>
                </c:pt>
                <c:pt idx="4">
                  <c:v>1.0493150684931507</c:v>
                </c:pt>
                <c:pt idx="5">
                  <c:v>1.25</c:v>
                </c:pt>
                <c:pt idx="6">
                  <c:v>1.5</c:v>
                </c:pt>
                <c:pt idx="7">
                  <c:v>1.75</c:v>
                </c:pt>
                <c:pt idx="8">
                  <c:v>2</c:v>
                </c:pt>
                <c:pt idx="9">
                  <c:v>2.25</c:v>
                </c:pt>
                <c:pt idx="10">
                  <c:v>2.5</c:v>
                </c:pt>
                <c:pt idx="11">
                  <c:v>2.75</c:v>
                </c:pt>
                <c:pt idx="12">
                  <c:v>3</c:v>
                </c:pt>
                <c:pt idx="13">
                  <c:v>3.25</c:v>
                </c:pt>
                <c:pt idx="14">
                  <c:v>3.5</c:v>
                </c:pt>
                <c:pt idx="15">
                  <c:v>3.75</c:v>
                </c:pt>
                <c:pt idx="16">
                  <c:v>4</c:v>
                </c:pt>
              </c:numCache>
            </c:numRef>
          </c:xVal>
          <c:yVal>
            <c:numRef>
              <c:f>'Well 2'!$L$7:$L$23</c:f>
              <c:numCache>
                <c:formatCode>General</c:formatCode>
                <c:ptCount val="17"/>
                <c:pt idx="0">
                  <c:v>800</c:v>
                </c:pt>
              </c:numCache>
            </c:numRef>
          </c:yVal>
          <c:smooth val="0"/>
          <c:extLst>
            <c:ext xmlns:c16="http://schemas.microsoft.com/office/drawing/2014/chart" uri="{C3380CC4-5D6E-409C-BE32-E72D297353CC}">
              <c16:uniqueId val="{00000007-4CA0-49ED-BFD7-AA20A196ECA4}"/>
            </c:ext>
          </c:extLst>
        </c:ser>
        <c:ser>
          <c:idx val="4"/>
          <c:order val="8"/>
          <c:tx>
            <c:v>Naph. Actual</c:v>
          </c:tx>
          <c:spPr>
            <a:ln>
              <a:solidFill>
                <a:schemeClr val="accent6"/>
              </a:solidFill>
            </a:ln>
          </c:spPr>
          <c:marker>
            <c:symbol val="triangle"/>
            <c:size val="7"/>
            <c:spPr>
              <a:solidFill>
                <a:srgbClr val="FFC000"/>
              </a:solidFill>
            </c:spPr>
          </c:marker>
          <c:xVal>
            <c:numRef>
              <c:f>'Well 2'!$D$7:$D$23</c:f>
              <c:numCache>
                <c:formatCode>#,##0.00_);\(#,##0.00\)</c:formatCode>
                <c:ptCount val="17"/>
                <c:pt idx="0">
                  <c:v>0</c:v>
                </c:pt>
                <c:pt idx="1">
                  <c:v>0.24931506849315069</c:v>
                </c:pt>
                <c:pt idx="2">
                  <c:v>0.55342465753424652</c:v>
                </c:pt>
                <c:pt idx="3">
                  <c:v>0.79452054794520544</c:v>
                </c:pt>
                <c:pt idx="4">
                  <c:v>1.0493150684931507</c:v>
                </c:pt>
                <c:pt idx="5">
                  <c:v>1.25</c:v>
                </c:pt>
                <c:pt idx="6">
                  <c:v>1.5</c:v>
                </c:pt>
                <c:pt idx="7">
                  <c:v>1.75</c:v>
                </c:pt>
                <c:pt idx="8">
                  <c:v>2</c:v>
                </c:pt>
                <c:pt idx="9">
                  <c:v>2.25</c:v>
                </c:pt>
                <c:pt idx="10">
                  <c:v>2.5</c:v>
                </c:pt>
                <c:pt idx="11">
                  <c:v>2.75</c:v>
                </c:pt>
                <c:pt idx="12">
                  <c:v>3</c:v>
                </c:pt>
                <c:pt idx="13">
                  <c:v>3.25</c:v>
                </c:pt>
                <c:pt idx="14">
                  <c:v>3.5</c:v>
                </c:pt>
                <c:pt idx="15">
                  <c:v>3.75</c:v>
                </c:pt>
                <c:pt idx="16">
                  <c:v>4</c:v>
                </c:pt>
              </c:numCache>
            </c:numRef>
          </c:xVal>
          <c:yVal>
            <c:numRef>
              <c:f>'Well 2'!$J$7:$J$23</c:f>
              <c:numCache>
                <c:formatCode>General</c:formatCode>
                <c:ptCount val="17"/>
                <c:pt idx="0">
                  <c:v>445</c:v>
                </c:pt>
              </c:numCache>
            </c:numRef>
          </c:yVal>
          <c:smooth val="0"/>
          <c:extLst>
            <c:ext xmlns:c16="http://schemas.microsoft.com/office/drawing/2014/chart" uri="{C3380CC4-5D6E-409C-BE32-E72D297353CC}">
              <c16:uniqueId val="{00000008-4CA0-49ED-BFD7-AA20A196ECA4}"/>
            </c:ext>
          </c:extLst>
        </c:ser>
        <c:dLbls>
          <c:showLegendKey val="0"/>
          <c:showVal val="0"/>
          <c:showCatName val="0"/>
          <c:showSerName val="0"/>
          <c:showPercent val="0"/>
          <c:showBubbleSize val="0"/>
        </c:dLbls>
        <c:axId val="323610336"/>
        <c:axId val="1"/>
      </c:scatterChart>
      <c:valAx>
        <c:axId val="323610336"/>
        <c:scaling>
          <c:orientation val="minMax"/>
          <c:max val="4"/>
          <c:min val="0"/>
        </c:scaling>
        <c:delete val="0"/>
        <c:axPos val="b"/>
        <c:title>
          <c:tx>
            <c:rich>
              <a:bodyPr/>
              <a:lstStyle/>
              <a:p>
                <a:pPr>
                  <a:defRPr sz="1000" b="1" i="0" u="none" strike="noStrike" baseline="0">
                    <a:solidFill>
                      <a:srgbClr val="000000"/>
                    </a:solidFill>
                    <a:latin typeface="Arial"/>
                    <a:ea typeface="Arial"/>
                    <a:cs typeface="Arial"/>
                  </a:defRPr>
                </a:pPr>
                <a:r>
                  <a:rPr lang="en-US"/>
                  <a:t>Cleanup Time (yrs)</a:t>
                </a:r>
              </a:p>
            </c:rich>
          </c:tx>
          <c:layout>
            <c:manualLayout>
              <c:xMode val="edge"/>
              <c:yMode val="edge"/>
              <c:x val="0.43372649033511695"/>
              <c:y val="0.9195921413996357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crossBetween val="midCat"/>
        <c:majorUnit val="0.25"/>
      </c:valAx>
      <c:valAx>
        <c:axId val="1"/>
        <c:scaling>
          <c:orientation val="minMax"/>
          <c:min val="0"/>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a:t>Concentration (ug/l)</a:t>
                </a:r>
              </a:p>
            </c:rich>
          </c:tx>
          <c:layout>
            <c:manualLayout>
              <c:xMode val="edge"/>
              <c:yMode val="edge"/>
              <c:x val="4.2245798349791917E-3"/>
              <c:y val="0.2876559286348866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23610336"/>
        <c:crosses val="autoZero"/>
        <c:crossBetween val="midCat"/>
      </c:valAx>
    </c:plotArea>
    <c:legend>
      <c:legendPos val="r"/>
      <c:layout>
        <c:manualLayout>
          <c:xMode val="edge"/>
          <c:yMode val="edge"/>
          <c:x val="0.87188612099644125"/>
          <c:y val="0.01"/>
          <c:w val="0.12366548042704627"/>
          <c:h val="0.97599999999999998"/>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'Well 3'!$A$1:$C$1</c:f>
          <c:strCache>
            <c:ptCount val="3"/>
            <c:pt idx="0">
              <c:v>Monitoring Well</c:v>
            </c:pt>
            <c:pt idx="2">
              <c:v>MW-3</c:v>
            </c:pt>
          </c:strCache>
        </c:strRef>
      </c:tx>
      <c:layout>
        <c:manualLayout>
          <c:xMode val="edge"/>
          <c:yMode val="edge"/>
          <c:x val="0.44287976174939458"/>
          <c:y val="1.5855330680264658E-2"/>
        </c:manualLayout>
      </c:layout>
      <c:overlay val="0"/>
      <c:spPr>
        <a:noFill/>
        <a:ln w="25400">
          <a:noFill/>
        </a:ln>
      </c:spPr>
      <c:txPr>
        <a:bodyPr/>
        <a:lstStyle/>
        <a:p>
          <a:pPr>
            <a:defRPr sz="1000" b="1"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6.9706037669424473E-2"/>
          <c:y val="0.10872027180067968"/>
          <c:w val="0.78718535469107564"/>
          <c:h val="0.75424688561721409"/>
        </c:manualLayout>
      </c:layout>
      <c:scatterChart>
        <c:scatterStyle val="smoothMarker"/>
        <c:varyColors val="0"/>
        <c:ser>
          <c:idx val="7"/>
          <c:order val="4"/>
          <c:tx>
            <c:v>Cleanup Time</c:v>
          </c:tx>
          <c:spPr>
            <a:ln w="12700">
              <a:solidFill>
                <a:srgbClr val="0000FF"/>
              </a:solidFill>
              <a:prstDash val="solid"/>
            </a:ln>
          </c:spPr>
          <c:marker>
            <c:symbol val="none"/>
          </c:marker>
          <c:xVal>
            <c:numRef>
              <c:f>'Well 3'!$C$34:$C$35</c:f>
              <c:numCache>
                <c:formatCode>General</c:formatCode>
                <c:ptCount val="2"/>
                <c:pt idx="0">
                  <c:v>2</c:v>
                </c:pt>
                <c:pt idx="1">
                  <c:v>2</c:v>
                </c:pt>
              </c:numCache>
            </c:numRef>
          </c:xVal>
          <c:yVal>
            <c:numRef>
              <c:f>'Well 3'!$E$34:$E$35</c:f>
              <c:numCache>
                <c:formatCode>#,##0</c:formatCode>
                <c:ptCount val="2"/>
                <c:pt idx="0" formatCode="General">
                  <c:v>0</c:v>
                </c:pt>
                <c:pt idx="1">
                  <c:v>26400</c:v>
                </c:pt>
              </c:numCache>
            </c:numRef>
          </c:yVal>
          <c:smooth val="1"/>
          <c:extLst>
            <c:ext xmlns:c16="http://schemas.microsoft.com/office/drawing/2014/chart" uri="{C3380CC4-5D6E-409C-BE32-E72D297353CC}">
              <c16:uniqueId val="{00000000-59C2-4BCE-9D5D-4D40A08A3C3B}"/>
            </c:ext>
          </c:extLst>
        </c:ser>
        <c:dLbls>
          <c:showLegendKey val="0"/>
          <c:showVal val="0"/>
          <c:showCatName val="0"/>
          <c:showSerName val="0"/>
          <c:showPercent val="0"/>
          <c:showBubbleSize val="0"/>
        </c:dLbls>
        <c:axId val="323610664"/>
        <c:axId val="1"/>
      </c:scatterChart>
      <c:scatterChart>
        <c:scatterStyle val="lineMarker"/>
        <c:varyColors val="0"/>
        <c:ser>
          <c:idx val="0"/>
          <c:order val="0"/>
          <c:tx>
            <c:strRef>
              <c:f>'Well 3'!$E$5:$F$5</c:f>
              <c:strCache>
                <c:ptCount val="1"/>
                <c:pt idx="0">
                  <c:v>Benzene</c:v>
                </c:pt>
              </c:strCache>
            </c:strRef>
          </c:tx>
          <c:spPr>
            <a:ln w="25400">
              <a:solidFill>
                <a:srgbClr val="000080"/>
              </a:solidFill>
              <a:prstDash val="sysDash"/>
            </a:ln>
          </c:spPr>
          <c:marker>
            <c:symbol val="diamond"/>
            <c:size val="5"/>
            <c:spPr>
              <a:solidFill>
                <a:srgbClr val="000080"/>
              </a:solidFill>
              <a:ln>
                <a:solidFill>
                  <a:srgbClr val="000080"/>
                </a:solidFill>
                <a:prstDash val="solid"/>
              </a:ln>
            </c:spPr>
          </c:marker>
          <c:xVal>
            <c:numRef>
              <c:f>'Well 3'!$A$7:$A$23</c:f>
              <c:numCache>
                <c:formatCode>#,##0.00_);\(#,##0.00\)</c:formatCode>
                <c:ptCount val="17"/>
                <c:pt idx="0">
                  <c:v>0</c:v>
                </c:pt>
                <c:pt idx="1">
                  <c:v>0.25</c:v>
                </c:pt>
                <c:pt idx="2">
                  <c:v>0.5</c:v>
                </c:pt>
                <c:pt idx="3">
                  <c:v>0.75</c:v>
                </c:pt>
                <c:pt idx="4">
                  <c:v>1</c:v>
                </c:pt>
                <c:pt idx="5">
                  <c:v>1.25</c:v>
                </c:pt>
                <c:pt idx="6">
                  <c:v>1.5</c:v>
                </c:pt>
                <c:pt idx="7">
                  <c:v>1.75</c:v>
                </c:pt>
                <c:pt idx="8">
                  <c:v>2</c:v>
                </c:pt>
                <c:pt idx="9">
                  <c:v>2.25</c:v>
                </c:pt>
                <c:pt idx="10">
                  <c:v>2.5</c:v>
                </c:pt>
                <c:pt idx="11">
                  <c:v>2.75</c:v>
                </c:pt>
                <c:pt idx="12">
                  <c:v>3</c:v>
                </c:pt>
                <c:pt idx="13">
                  <c:v>3.25</c:v>
                </c:pt>
                <c:pt idx="14">
                  <c:v>3.5</c:v>
                </c:pt>
                <c:pt idx="15">
                  <c:v>3.75</c:v>
                </c:pt>
                <c:pt idx="16">
                  <c:v>4</c:v>
                </c:pt>
              </c:numCache>
            </c:numRef>
          </c:xVal>
          <c:yVal>
            <c:numRef>
              <c:f>'Well 3'!$E$7:$E$23</c:f>
              <c:numCache>
                <c:formatCode>0</c:formatCode>
                <c:ptCount val="17"/>
                <c:pt idx="0" formatCode="#,##0">
                  <c:v>2500</c:v>
                </c:pt>
                <c:pt idx="1">
                  <c:v>2188.480821917808</c:v>
                </c:pt>
                <c:pt idx="2">
                  <c:v>1808.495890410959</c:v>
                </c:pt>
                <c:pt idx="3">
                  <c:v>1507.2465753424658</c:v>
                </c:pt>
                <c:pt idx="4">
                  <c:v>1188.8808219178081</c:v>
                </c:pt>
                <c:pt idx="5">
                  <c:v>938.125</c:v>
                </c:pt>
                <c:pt idx="6">
                  <c:v>625.75</c:v>
                </c:pt>
                <c:pt idx="7">
                  <c:v>313.375</c:v>
                </c:pt>
                <c:pt idx="8">
                  <c:v>1</c:v>
                </c:pt>
                <c:pt idx="9">
                  <c:v>1</c:v>
                </c:pt>
                <c:pt idx="10">
                  <c:v>1</c:v>
                </c:pt>
                <c:pt idx="11">
                  <c:v>1</c:v>
                </c:pt>
                <c:pt idx="12">
                  <c:v>1</c:v>
                </c:pt>
                <c:pt idx="13">
                  <c:v>1</c:v>
                </c:pt>
                <c:pt idx="14">
                  <c:v>1</c:v>
                </c:pt>
                <c:pt idx="15">
                  <c:v>1</c:v>
                </c:pt>
                <c:pt idx="16">
                  <c:v>1</c:v>
                </c:pt>
              </c:numCache>
            </c:numRef>
          </c:yVal>
          <c:smooth val="0"/>
          <c:extLst>
            <c:ext xmlns:c16="http://schemas.microsoft.com/office/drawing/2014/chart" uri="{C3380CC4-5D6E-409C-BE32-E72D297353CC}">
              <c16:uniqueId val="{00000001-59C2-4BCE-9D5D-4D40A08A3C3B}"/>
            </c:ext>
          </c:extLst>
        </c:ser>
        <c:ser>
          <c:idx val="1"/>
          <c:order val="1"/>
          <c:tx>
            <c:v>TEX</c:v>
          </c:tx>
          <c:spPr>
            <a:ln w="25400">
              <a:solidFill>
                <a:srgbClr val="FF00FF"/>
              </a:solidFill>
              <a:prstDash val="sysDash"/>
            </a:ln>
          </c:spPr>
          <c:marker>
            <c:symbol val="square"/>
            <c:size val="5"/>
            <c:spPr>
              <a:solidFill>
                <a:srgbClr val="FF00FF"/>
              </a:solidFill>
              <a:ln>
                <a:solidFill>
                  <a:srgbClr val="FF00FF"/>
                </a:solidFill>
                <a:prstDash val="solid"/>
              </a:ln>
            </c:spPr>
          </c:marker>
          <c:xVal>
            <c:numRef>
              <c:f>'Well 3'!$A$7:$A$23</c:f>
              <c:numCache>
                <c:formatCode>#,##0.00_);\(#,##0.00\)</c:formatCode>
                <c:ptCount val="17"/>
                <c:pt idx="0">
                  <c:v>0</c:v>
                </c:pt>
                <c:pt idx="1">
                  <c:v>0.25</c:v>
                </c:pt>
                <c:pt idx="2">
                  <c:v>0.5</c:v>
                </c:pt>
                <c:pt idx="3">
                  <c:v>0.75</c:v>
                </c:pt>
                <c:pt idx="4">
                  <c:v>1</c:v>
                </c:pt>
                <c:pt idx="5">
                  <c:v>1.25</c:v>
                </c:pt>
                <c:pt idx="6">
                  <c:v>1.5</c:v>
                </c:pt>
                <c:pt idx="7">
                  <c:v>1.75</c:v>
                </c:pt>
                <c:pt idx="8">
                  <c:v>2</c:v>
                </c:pt>
                <c:pt idx="9">
                  <c:v>2.25</c:v>
                </c:pt>
                <c:pt idx="10">
                  <c:v>2.5</c:v>
                </c:pt>
                <c:pt idx="11">
                  <c:v>2.75</c:v>
                </c:pt>
                <c:pt idx="12">
                  <c:v>3</c:v>
                </c:pt>
                <c:pt idx="13">
                  <c:v>3.25</c:v>
                </c:pt>
                <c:pt idx="14">
                  <c:v>3.5</c:v>
                </c:pt>
                <c:pt idx="15">
                  <c:v>3.75</c:v>
                </c:pt>
                <c:pt idx="16">
                  <c:v>4</c:v>
                </c:pt>
              </c:numCache>
            </c:numRef>
          </c:xVal>
          <c:yVal>
            <c:numRef>
              <c:f>'Well 3'!$G$7:$G$23</c:f>
              <c:numCache>
                <c:formatCode>0</c:formatCode>
                <c:ptCount val="17"/>
                <c:pt idx="0" formatCode="#,##0">
                  <c:v>26400</c:v>
                </c:pt>
                <c:pt idx="1">
                  <c:v>23120.260273972603</c:v>
                </c:pt>
                <c:pt idx="2">
                  <c:v>19119.698630136987</c:v>
                </c:pt>
                <c:pt idx="3">
                  <c:v>15948.082191780823</c:v>
                </c:pt>
                <c:pt idx="4">
                  <c:v>12596.260273972603</c:v>
                </c:pt>
                <c:pt idx="5">
                  <c:v>9956.25</c:v>
                </c:pt>
                <c:pt idx="6">
                  <c:v>6667.5</c:v>
                </c:pt>
                <c:pt idx="7">
                  <c:v>3378.75</c:v>
                </c:pt>
                <c:pt idx="8">
                  <c:v>90</c:v>
                </c:pt>
                <c:pt idx="9">
                  <c:v>90</c:v>
                </c:pt>
                <c:pt idx="10">
                  <c:v>90</c:v>
                </c:pt>
                <c:pt idx="11">
                  <c:v>90</c:v>
                </c:pt>
                <c:pt idx="12">
                  <c:v>90</c:v>
                </c:pt>
                <c:pt idx="13">
                  <c:v>90</c:v>
                </c:pt>
                <c:pt idx="14">
                  <c:v>90</c:v>
                </c:pt>
                <c:pt idx="15">
                  <c:v>90</c:v>
                </c:pt>
                <c:pt idx="16">
                  <c:v>90</c:v>
                </c:pt>
              </c:numCache>
            </c:numRef>
          </c:yVal>
          <c:smooth val="0"/>
          <c:extLst>
            <c:ext xmlns:c16="http://schemas.microsoft.com/office/drawing/2014/chart" uri="{C3380CC4-5D6E-409C-BE32-E72D297353CC}">
              <c16:uniqueId val="{00000002-59C2-4BCE-9D5D-4D40A08A3C3B}"/>
            </c:ext>
          </c:extLst>
        </c:ser>
        <c:ser>
          <c:idx val="2"/>
          <c:order val="2"/>
          <c:tx>
            <c:strRef>
              <c:f>'Well 3'!$I$5:$J$5</c:f>
              <c:strCache>
                <c:ptCount val="1"/>
                <c:pt idx="0">
                  <c:v>Naphthalenes</c:v>
                </c:pt>
              </c:strCache>
            </c:strRef>
          </c:tx>
          <c:spPr>
            <a:ln w="25400">
              <a:solidFill>
                <a:schemeClr val="accent6"/>
              </a:solidFill>
              <a:prstDash val="sysDash"/>
            </a:ln>
          </c:spPr>
          <c:marker>
            <c:symbol val="triangle"/>
            <c:size val="5"/>
            <c:spPr>
              <a:solidFill>
                <a:srgbClr val="F79646"/>
              </a:solidFill>
              <a:ln>
                <a:solidFill>
                  <a:srgbClr val="FF9900"/>
                </a:solidFill>
                <a:prstDash val="solid"/>
              </a:ln>
            </c:spPr>
          </c:marker>
          <c:xVal>
            <c:numRef>
              <c:f>'Well 3'!$A$7:$A$23</c:f>
              <c:numCache>
                <c:formatCode>#,##0.00_);\(#,##0.00\)</c:formatCode>
                <c:ptCount val="17"/>
                <c:pt idx="0">
                  <c:v>0</c:v>
                </c:pt>
                <c:pt idx="1">
                  <c:v>0.25</c:v>
                </c:pt>
                <c:pt idx="2">
                  <c:v>0.5</c:v>
                </c:pt>
                <c:pt idx="3">
                  <c:v>0.75</c:v>
                </c:pt>
                <c:pt idx="4">
                  <c:v>1</c:v>
                </c:pt>
                <c:pt idx="5">
                  <c:v>1.25</c:v>
                </c:pt>
                <c:pt idx="6">
                  <c:v>1.5</c:v>
                </c:pt>
                <c:pt idx="7">
                  <c:v>1.75</c:v>
                </c:pt>
                <c:pt idx="8">
                  <c:v>2</c:v>
                </c:pt>
                <c:pt idx="9">
                  <c:v>2.25</c:v>
                </c:pt>
                <c:pt idx="10">
                  <c:v>2.5</c:v>
                </c:pt>
                <c:pt idx="11">
                  <c:v>2.75</c:v>
                </c:pt>
                <c:pt idx="12">
                  <c:v>3</c:v>
                </c:pt>
                <c:pt idx="13">
                  <c:v>3.25</c:v>
                </c:pt>
                <c:pt idx="14">
                  <c:v>3.5</c:v>
                </c:pt>
                <c:pt idx="15">
                  <c:v>3.75</c:v>
                </c:pt>
                <c:pt idx="16">
                  <c:v>4</c:v>
                </c:pt>
              </c:numCache>
            </c:numRef>
          </c:xVal>
          <c:yVal>
            <c:numRef>
              <c:f>'Well 3'!$I$7:$I$23</c:f>
              <c:numCache>
                <c:formatCode>0</c:formatCode>
                <c:ptCount val="17"/>
                <c:pt idx="0" formatCode="#,##0">
                  <c:v>248</c:v>
                </c:pt>
                <c:pt idx="1">
                  <c:v>225.81095890410958</c:v>
                </c:pt>
                <c:pt idx="2">
                  <c:v>198.74520547945207</c:v>
                </c:pt>
                <c:pt idx="3">
                  <c:v>177.28767123287673</c:v>
                </c:pt>
                <c:pt idx="4">
                  <c:v>154.61095890410959</c:v>
                </c:pt>
                <c:pt idx="5">
                  <c:v>136.75</c:v>
                </c:pt>
                <c:pt idx="6">
                  <c:v>114.5</c:v>
                </c:pt>
                <c:pt idx="7">
                  <c:v>92.25</c:v>
                </c:pt>
                <c:pt idx="8">
                  <c:v>70</c:v>
                </c:pt>
                <c:pt idx="9">
                  <c:v>70</c:v>
                </c:pt>
                <c:pt idx="10">
                  <c:v>70</c:v>
                </c:pt>
                <c:pt idx="11">
                  <c:v>70</c:v>
                </c:pt>
                <c:pt idx="12">
                  <c:v>70</c:v>
                </c:pt>
                <c:pt idx="13">
                  <c:v>70</c:v>
                </c:pt>
                <c:pt idx="14">
                  <c:v>70</c:v>
                </c:pt>
                <c:pt idx="15">
                  <c:v>70</c:v>
                </c:pt>
                <c:pt idx="16">
                  <c:v>70</c:v>
                </c:pt>
              </c:numCache>
            </c:numRef>
          </c:yVal>
          <c:smooth val="0"/>
          <c:extLst>
            <c:ext xmlns:c16="http://schemas.microsoft.com/office/drawing/2014/chart" uri="{C3380CC4-5D6E-409C-BE32-E72D297353CC}">
              <c16:uniqueId val="{00000003-59C2-4BCE-9D5D-4D40A08A3C3B}"/>
            </c:ext>
          </c:extLst>
        </c:ser>
        <c:ser>
          <c:idx val="3"/>
          <c:order val="3"/>
          <c:tx>
            <c:strRef>
              <c:f>'Well 3'!$K$5:$L$5</c:f>
              <c:strCache>
                <c:ptCount val="1"/>
                <c:pt idx="0">
                  <c:v>MTBE</c:v>
                </c:pt>
              </c:strCache>
            </c:strRef>
          </c:tx>
          <c:spPr>
            <a:ln w="25400">
              <a:solidFill>
                <a:srgbClr val="00B050"/>
              </a:solidFill>
              <a:prstDash val="sysDash"/>
            </a:ln>
          </c:spPr>
          <c:marker>
            <c:symbol val="x"/>
            <c:size val="5"/>
            <c:spPr>
              <a:noFill/>
              <a:ln>
                <a:solidFill>
                  <a:srgbClr val="00B050"/>
                </a:solidFill>
                <a:prstDash val="solid"/>
              </a:ln>
            </c:spPr>
          </c:marker>
          <c:xVal>
            <c:numRef>
              <c:f>'Well 3'!$A$7:$A$23</c:f>
              <c:numCache>
                <c:formatCode>#,##0.00_);\(#,##0.00\)</c:formatCode>
                <c:ptCount val="17"/>
                <c:pt idx="0">
                  <c:v>0</c:v>
                </c:pt>
                <c:pt idx="1">
                  <c:v>0.25</c:v>
                </c:pt>
                <c:pt idx="2">
                  <c:v>0.5</c:v>
                </c:pt>
                <c:pt idx="3">
                  <c:v>0.75</c:v>
                </c:pt>
                <c:pt idx="4">
                  <c:v>1</c:v>
                </c:pt>
                <c:pt idx="5">
                  <c:v>1.25</c:v>
                </c:pt>
                <c:pt idx="6">
                  <c:v>1.5</c:v>
                </c:pt>
                <c:pt idx="7">
                  <c:v>1.75</c:v>
                </c:pt>
                <c:pt idx="8">
                  <c:v>2</c:v>
                </c:pt>
                <c:pt idx="9">
                  <c:v>2.25</c:v>
                </c:pt>
                <c:pt idx="10">
                  <c:v>2.5</c:v>
                </c:pt>
                <c:pt idx="11">
                  <c:v>2.75</c:v>
                </c:pt>
                <c:pt idx="12">
                  <c:v>3</c:v>
                </c:pt>
                <c:pt idx="13">
                  <c:v>3.25</c:v>
                </c:pt>
                <c:pt idx="14">
                  <c:v>3.5</c:v>
                </c:pt>
                <c:pt idx="15">
                  <c:v>3.75</c:v>
                </c:pt>
                <c:pt idx="16">
                  <c:v>4</c:v>
                </c:pt>
              </c:numCache>
            </c:numRef>
          </c:xVal>
          <c:yVal>
            <c:numRef>
              <c:f>'Well 3'!$K$7:$K$23</c:f>
              <c:numCache>
                <c:formatCode>0</c:formatCode>
                <c:ptCount val="17"/>
                <c:pt idx="0" formatCode="#,##0">
                  <c:v>700</c:v>
                </c:pt>
                <c:pt idx="1">
                  <c:v>615.23287671232879</c:v>
                </c:pt>
                <c:pt idx="2">
                  <c:v>511.83561643835617</c:v>
                </c:pt>
                <c:pt idx="3">
                  <c:v>429.86301369863014</c:v>
                </c:pt>
                <c:pt idx="4">
                  <c:v>343.23287671232879</c:v>
                </c:pt>
                <c:pt idx="5">
                  <c:v>275</c:v>
                </c:pt>
                <c:pt idx="6">
                  <c:v>190</c:v>
                </c:pt>
                <c:pt idx="7">
                  <c:v>105</c:v>
                </c:pt>
                <c:pt idx="8">
                  <c:v>20</c:v>
                </c:pt>
                <c:pt idx="9">
                  <c:v>20</c:v>
                </c:pt>
                <c:pt idx="10">
                  <c:v>20</c:v>
                </c:pt>
                <c:pt idx="11">
                  <c:v>20</c:v>
                </c:pt>
                <c:pt idx="12">
                  <c:v>20</c:v>
                </c:pt>
                <c:pt idx="13">
                  <c:v>20</c:v>
                </c:pt>
                <c:pt idx="14">
                  <c:v>20</c:v>
                </c:pt>
                <c:pt idx="15">
                  <c:v>20</c:v>
                </c:pt>
                <c:pt idx="16">
                  <c:v>20</c:v>
                </c:pt>
              </c:numCache>
            </c:numRef>
          </c:yVal>
          <c:smooth val="0"/>
          <c:extLst>
            <c:ext xmlns:c16="http://schemas.microsoft.com/office/drawing/2014/chart" uri="{C3380CC4-5D6E-409C-BE32-E72D297353CC}">
              <c16:uniqueId val="{00000004-59C2-4BCE-9D5D-4D40A08A3C3B}"/>
            </c:ext>
          </c:extLst>
        </c:ser>
        <c:ser>
          <c:idx val="8"/>
          <c:order val="5"/>
          <c:tx>
            <c:v>Benzene Actual</c:v>
          </c:tx>
          <c:spPr>
            <a:ln w="12700">
              <a:solidFill>
                <a:srgbClr val="000080"/>
              </a:solidFill>
              <a:prstDash val="solid"/>
            </a:ln>
          </c:spPr>
          <c:marker>
            <c:symbol val="diamond"/>
            <c:size val="5"/>
            <c:spPr>
              <a:solidFill>
                <a:srgbClr val="000080"/>
              </a:solidFill>
              <a:ln>
                <a:solidFill>
                  <a:srgbClr val="000080"/>
                </a:solidFill>
                <a:prstDash val="solid"/>
              </a:ln>
            </c:spPr>
          </c:marker>
          <c:xVal>
            <c:numRef>
              <c:f>'Well 3'!$D$7:$D$23</c:f>
              <c:numCache>
                <c:formatCode>#,##0.00_);\(#,##0.00\)</c:formatCode>
                <c:ptCount val="17"/>
                <c:pt idx="0">
                  <c:v>0</c:v>
                </c:pt>
                <c:pt idx="1">
                  <c:v>0.24931506849315069</c:v>
                </c:pt>
                <c:pt idx="2">
                  <c:v>0.55342465753424652</c:v>
                </c:pt>
                <c:pt idx="3">
                  <c:v>0.79452054794520544</c:v>
                </c:pt>
                <c:pt idx="4">
                  <c:v>1.0493150684931507</c:v>
                </c:pt>
                <c:pt idx="5">
                  <c:v>1.25</c:v>
                </c:pt>
                <c:pt idx="6">
                  <c:v>1.5</c:v>
                </c:pt>
                <c:pt idx="7">
                  <c:v>1.75</c:v>
                </c:pt>
                <c:pt idx="8">
                  <c:v>2</c:v>
                </c:pt>
                <c:pt idx="9">
                  <c:v>2.25</c:v>
                </c:pt>
                <c:pt idx="10">
                  <c:v>2.5</c:v>
                </c:pt>
                <c:pt idx="11">
                  <c:v>2.75</c:v>
                </c:pt>
                <c:pt idx="12">
                  <c:v>3</c:v>
                </c:pt>
                <c:pt idx="13">
                  <c:v>3.25</c:v>
                </c:pt>
                <c:pt idx="14">
                  <c:v>3.5</c:v>
                </c:pt>
                <c:pt idx="15">
                  <c:v>3.75</c:v>
                </c:pt>
                <c:pt idx="16">
                  <c:v>4</c:v>
                </c:pt>
              </c:numCache>
            </c:numRef>
          </c:xVal>
          <c:yVal>
            <c:numRef>
              <c:f>'Well 3'!$F$7:$F$23</c:f>
              <c:numCache>
                <c:formatCode>General</c:formatCode>
                <c:ptCount val="17"/>
                <c:pt idx="0">
                  <c:v>2500</c:v>
                </c:pt>
              </c:numCache>
            </c:numRef>
          </c:yVal>
          <c:smooth val="0"/>
          <c:extLst>
            <c:ext xmlns:c16="http://schemas.microsoft.com/office/drawing/2014/chart" uri="{C3380CC4-5D6E-409C-BE32-E72D297353CC}">
              <c16:uniqueId val="{00000005-59C2-4BCE-9D5D-4D40A08A3C3B}"/>
            </c:ext>
          </c:extLst>
        </c:ser>
        <c:ser>
          <c:idx val="9"/>
          <c:order val="6"/>
          <c:tx>
            <c:v>TEX Actual</c:v>
          </c:tx>
          <c:spPr>
            <a:ln w="12700">
              <a:solidFill>
                <a:srgbClr val="FF00FF"/>
              </a:solidFill>
              <a:prstDash val="solid"/>
            </a:ln>
          </c:spPr>
          <c:marker>
            <c:symbol val="square"/>
            <c:size val="5"/>
            <c:spPr>
              <a:solidFill>
                <a:srgbClr val="FF00FF"/>
              </a:solidFill>
              <a:ln>
                <a:solidFill>
                  <a:srgbClr val="FF00FF"/>
                </a:solidFill>
                <a:prstDash val="solid"/>
              </a:ln>
            </c:spPr>
          </c:marker>
          <c:xVal>
            <c:numRef>
              <c:f>'Well 3'!$D$7:$D$23</c:f>
              <c:numCache>
                <c:formatCode>#,##0.00_);\(#,##0.00\)</c:formatCode>
                <c:ptCount val="17"/>
                <c:pt idx="0">
                  <c:v>0</c:v>
                </c:pt>
                <c:pt idx="1">
                  <c:v>0.24931506849315069</c:v>
                </c:pt>
                <c:pt idx="2">
                  <c:v>0.55342465753424652</c:v>
                </c:pt>
                <c:pt idx="3">
                  <c:v>0.79452054794520544</c:v>
                </c:pt>
                <c:pt idx="4">
                  <c:v>1.0493150684931507</c:v>
                </c:pt>
                <c:pt idx="5">
                  <c:v>1.25</c:v>
                </c:pt>
                <c:pt idx="6">
                  <c:v>1.5</c:v>
                </c:pt>
                <c:pt idx="7">
                  <c:v>1.75</c:v>
                </c:pt>
                <c:pt idx="8">
                  <c:v>2</c:v>
                </c:pt>
                <c:pt idx="9">
                  <c:v>2.25</c:v>
                </c:pt>
                <c:pt idx="10">
                  <c:v>2.5</c:v>
                </c:pt>
                <c:pt idx="11">
                  <c:v>2.75</c:v>
                </c:pt>
                <c:pt idx="12">
                  <c:v>3</c:v>
                </c:pt>
                <c:pt idx="13">
                  <c:v>3.25</c:v>
                </c:pt>
                <c:pt idx="14">
                  <c:v>3.5</c:v>
                </c:pt>
                <c:pt idx="15">
                  <c:v>3.75</c:v>
                </c:pt>
                <c:pt idx="16">
                  <c:v>4</c:v>
                </c:pt>
              </c:numCache>
            </c:numRef>
          </c:xVal>
          <c:yVal>
            <c:numRef>
              <c:f>'Well 3'!$H$7:$H$23</c:f>
              <c:numCache>
                <c:formatCode>General</c:formatCode>
                <c:ptCount val="17"/>
                <c:pt idx="0">
                  <c:v>26400</c:v>
                </c:pt>
              </c:numCache>
            </c:numRef>
          </c:yVal>
          <c:smooth val="0"/>
          <c:extLst>
            <c:ext xmlns:c16="http://schemas.microsoft.com/office/drawing/2014/chart" uri="{C3380CC4-5D6E-409C-BE32-E72D297353CC}">
              <c16:uniqueId val="{00000006-59C2-4BCE-9D5D-4D40A08A3C3B}"/>
            </c:ext>
          </c:extLst>
        </c:ser>
        <c:ser>
          <c:idx val="10"/>
          <c:order val="7"/>
          <c:tx>
            <c:v>MTBE Actual</c:v>
          </c:tx>
          <c:spPr>
            <a:ln>
              <a:solidFill>
                <a:srgbClr val="00B050"/>
              </a:solidFill>
            </a:ln>
          </c:spPr>
          <c:marker>
            <c:symbol val="x"/>
            <c:size val="7"/>
            <c:spPr>
              <a:noFill/>
              <a:ln>
                <a:solidFill>
                  <a:srgbClr val="00B050"/>
                </a:solidFill>
              </a:ln>
            </c:spPr>
          </c:marker>
          <c:xVal>
            <c:numRef>
              <c:f>'Well 3'!$D$7:$D$23</c:f>
              <c:numCache>
                <c:formatCode>#,##0.00_);\(#,##0.00\)</c:formatCode>
                <c:ptCount val="17"/>
                <c:pt idx="0">
                  <c:v>0</c:v>
                </c:pt>
                <c:pt idx="1">
                  <c:v>0.24931506849315069</c:v>
                </c:pt>
                <c:pt idx="2">
                  <c:v>0.55342465753424652</c:v>
                </c:pt>
                <c:pt idx="3">
                  <c:v>0.79452054794520544</c:v>
                </c:pt>
                <c:pt idx="4">
                  <c:v>1.0493150684931507</c:v>
                </c:pt>
                <c:pt idx="5">
                  <c:v>1.25</c:v>
                </c:pt>
                <c:pt idx="6">
                  <c:v>1.5</c:v>
                </c:pt>
                <c:pt idx="7">
                  <c:v>1.75</c:v>
                </c:pt>
                <c:pt idx="8">
                  <c:v>2</c:v>
                </c:pt>
                <c:pt idx="9">
                  <c:v>2.25</c:v>
                </c:pt>
                <c:pt idx="10">
                  <c:v>2.5</c:v>
                </c:pt>
                <c:pt idx="11">
                  <c:v>2.75</c:v>
                </c:pt>
                <c:pt idx="12">
                  <c:v>3</c:v>
                </c:pt>
                <c:pt idx="13">
                  <c:v>3.25</c:v>
                </c:pt>
                <c:pt idx="14">
                  <c:v>3.5</c:v>
                </c:pt>
                <c:pt idx="15">
                  <c:v>3.75</c:v>
                </c:pt>
                <c:pt idx="16">
                  <c:v>4</c:v>
                </c:pt>
              </c:numCache>
            </c:numRef>
          </c:xVal>
          <c:yVal>
            <c:numRef>
              <c:f>'Well 3'!$L$7:$L$23</c:f>
              <c:numCache>
                <c:formatCode>General</c:formatCode>
                <c:ptCount val="17"/>
                <c:pt idx="0">
                  <c:v>700</c:v>
                </c:pt>
              </c:numCache>
            </c:numRef>
          </c:yVal>
          <c:smooth val="0"/>
          <c:extLst>
            <c:ext xmlns:c16="http://schemas.microsoft.com/office/drawing/2014/chart" uri="{C3380CC4-5D6E-409C-BE32-E72D297353CC}">
              <c16:uniqueId val="{00000007-59C2-4BCE-9D5D-4D40A08A3C3B}"/>
            </c:ext>
          </c:extLst>
        </c:ser>
        <c:ser>
          <c:idx val="4"/>
          <c:order val="8"/>
          <c:tx>
            <c:v>Naph. Actual</c:v>
          </c:tx>
          <c:spPr>
            <a:ln>
              <a:solidFill>
                <a:schemeClr val="accent6"/>
              </a:solidFill>
            </a:ln>
          </c:spPr>
          <c:marker>
            <c:symbol val="triangle"/>
            <c:size val="7"/>
            <c:spPr>
              <a:solidFill>
                <a:srgbClr val="FFC000"/>
              </a:solidFill>
            </c:spPr>
          </c:marker>
          <c:xVal>
            <c:numRef>
              <c:f>'Well 3'!$D$7:$D$23</c:f>
              <c:numCache>
                <c:formatCode>#,##0.00_);\(#,##0.00\)</c:formatCode>
                <c:ptCount val="17"/>
                <c:pt idx="0">
                  <c:v>0</c:v>
                </c:pt>
                <c:pt idx="1">
                  <c:v>0.24931506849315069</c:v>
                </c:pt>
                <c:pt idx="2">
                  <c:v>0.55342465753424652</c:v>
                </c:pt>
                <c:pt idx="3">
                  <c:v>0.79452054794520544</c:v>
                </c:pt>
                <c:pt idx="4">
                  <c:v>1.0493150684931507</c:v>
                </c:pt>
                <c:pt idx="5">
                  <c:v>1.25</c:v>
                </c:pt>
                <c:pt idx="6">
                  <c:v>1.5</c:v>
                </c:pt>
                <c:pt idx="7">
                  <c:v>1.75</c:v>
                </c:pt>
                <c:pt idx="8">
                  <c:v>2</c:v>
                </c:pt>
                <c:pt idx="9">
                  <c:v>2.25</c:v>
                </c:pt>
                <c:pt idx="10">
                  <c:v>2.5</c:v>
                </c:pt>
                <c:pt idx="11">
                  <c:v>2.75</c:v>
                </c:pt>
                <c:pt idx="12">
                  <c:v>3</c:v>
                </c:pt>
                <c:pt idx="13">
                  <c:v>3.25</c:v>
                </c:pt>
                <c:pt idx="14">
                  <c:v>3.5</c:v>
                </c:pt>
                <c:pt idx="15">
                  <c:v>3.75</c:v>
                </c:pt>
                <c:pt idx="16">
                  <c:v>4</c:v>
                </c:pt>
              </c:numCache>
            </c:numRef>
          </c:xVal>
          <c:yVal>
            <c:numRef>
              <c:f>'Well 3'!$J$7:$J$23</c:f>
              <c:numCache>
                <c:formatCode>General</c:formatCode>
                <c:ptCount val="17"/>
                <c:pt idx="0">
                  <c:v>248</c:v>
                </c:pt>
              </c:numCache>
            </c:numRef>
          </c:yVal>
          <c:smooth val="0"/>
          <c:extLst>
            <c:ext xmlns:c16="http://schemas.microsoft.com/office/drawing/2014/chart" uri="{C3380CC4-5D6E-409C-BE32-E72D297353CC}">
              <c16:uniqueId val="{00000008-59C2-4BCE-9D5D-4D40A08A3C3B}"/>
            </c:ext>
          </c:extLst>
        </c:ser>
        <c:dLbls>
          <c:showLegendKey val="0"/>
          <c:showVal val="0"/>
          <c:showCatName val="0"/>
          <c:showSerName val="0"/>
          <c:showPercent val="0"/>
          <c:showBubbleSize val="0"/>
        </c:dLbls>
        <c:axId val="323610664"/>
        <c:axId val="1"/>
      </c:scatterChart>
      <c:valAx>
        <c:axId val="323610664"/>
        <c:scaling>
          <c:orientation val="minMax"/>
          <c:max val="4"/>
          <c:min val="0"/>
        </c:scaling>
        <c:delete val="0"/>
        <c:axPos val="b"/>
        <c:title>
          <c:tx>
            <c:rich>
              <a:bodyPr/>
              <a:lstStyle/>
              <a:p>
                <a:pPr>
                  <a:defRPr sz="1000" b="1" i="0" u="none" strike="noStrike" baseline="0">
                    <a:solidFill>
                      <a:srgbClr val="000000"/>
                    </a:solidFill>
                    <a:latin typeface="Arial"/>
                    <a:ea typeface="Arial"/>
                    <a:cs typeface="Arial"/>
                  </a:defRPr>
                </a:pPr>
                <a:r>
                  <a:rPr lang="en-US"/>
                  <a:t>Cleanup Time (yrs)</a:t>
                </a:r>
              </a:p>
            </c:rich>
          </c:tx>
          <c:layout>
            <c:manualLayout>
              <c:xMode val="edge"/>
              <c:yMode val="edge"/>
              <c:x val="0.43372649033511695"/>
              <c:y val="0.9195921413996357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crossBetween val="midCat"/>
        <c:majorUnit val="0.25"/>
      </c:valAx>
      <c:valAx>
        <c:axId val="1"/>
        <c:scaling>
          <c:orientation val="minMax"/>
          <c:min val="0"/>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a:t>Concentration (ug/l)</a:t>
                </a:r>
              </a:p>
            </c:rich>
          </c:tx>
          <c:layout>
            <c:manualLayout>
              <c:xMode val="edge"/>
              <c:yMode val="edge"/>
              <c:x val="4.2245798349791917E-3"/>
              <c:y val="0.2876559286348866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23610664"/>
        <c:crosses val="autoZero"/>
        <c:crossBetween val="midCat"/>
      </c:valAx>
    </c:plotArea>
    <c:legend>
      <c:legendPos val="r"/>
      <c:layout>
        <c:manualLayout>
          <c:xMode val="edge"/>
          <c:yMode val="edge"/>
          <c:x val="0.87188612099644125"/>
          <c:y val="0.01"/>
          <c:w val="0.12366548042704627"/>
          <c:h val="0.97599999999999998"/>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'Well 4'!$A$1:$C$1</c:f>
          <c:strCache>
            <c:ptCount val="3"/>
            <c:pt idx="0">
              <c:v>Monitoring Well</c:v>
            </c:pt>
            <c:pt idx="2">
              <c:v>MW-4</c:v>
            </c:pt>
          </c:strCache>
        </c:strRef>
      </c:tx>
      <c:layout>
        <c:manualLayout>
          <c:xMode val="edge"/>
          <c:yMode val="edge"/>
          <c:x val="0.44287976174939458"/>
          <c:y val="1.5855330680264658E-2"/>
        </c:manualLayout>
      </c:layout>
      <c:overlay val="0"/>
      <c:spPr>
        <a:noFill/>
        <a:ln w="25400">
          <a:noFill/>
        </a:ln>
      </c:spPr>
      <c:txPr>
        <a:bodyPr/>
        <a:lstStyle/>
        <a:p>
          <a:pPr>
            <a:defRPr sz="1000" b="1"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6.9706037669424431E-2"/>
          <c:y val="0.1087202718006796"/>
          <c:w val="0.78718535469107564"/>
          <c:h val="0.75424688561721409"/>
        </c:manualLayout>
      </c:layout>
      <c:scatterChart>
        <c:scatterStyle val="smoothMarker"/>
        <c:varyColors val="0"/>
        <c:ser>
          <c:idx val="7"/>
          <c:order val="4"/>
          <c:tx>
            <c:v>Cleanup Time</c:v>
          </c:tx>
          <c:spPr>
            <a:ln w="12700">
              <a:solidFill>
                <a:srgbClr val="0000FF"/>
              </a:solidFill>
              <a:prstDash val="solid"/>
            </a:ln>
          </c:spPr>
          <c:marker>
            <c:symbol val="none"/>
          </c:marker>
          <c:xVal>
            <c:numRef>
              <c:f>'Well 4'!$C$34:$C$35</c:f>
              <c:numCache>
                <c:formatCode>General</c:formatCode>
                <c:ptCount val="2"/>
                <c:pt idx="0">
                  <c:v>2</c:v>
                </c:pt>
                <c:pt idx="1">
                  <c:v>2</c:v>
                </c:pt>
              </c:numCache>
            </c:numRef>
          </c:xVal>
          <c:yVal>
            <c:numRef>
              <c:f>'Well 4'!$E$34:$E$35</c:f>
              <c:numCache>
                <c:formatCode>#,##0</c:formatCode>
                <c:ptCount val="2"/>
                <c:pt idx="0" formatCode="General">
                  <c:v>0</c:v>
                </c:pt>
                <c:pt idx="1">
                  <c:v>18350</c:v>
                </c:pt>
              </c:numCache>
            </c:numRef>
          </c:yVal>
          <c:smooth val="1"/>
          <c:extLst>
            <c:ext xmlns:c16="http://schemas.microsoft.com/office/drawing/2014/chart" uri="{C3380CC4-5D6E-409C-BE32-E72D297353CC}">
              <c16:uniqueId val="{00000000-1647-4791-B8F7-E0C4655E5EA4}"/>
            </c:ext>
          </c:extLst>
        </c:ser>
        <c:dLbls>
          <c:showLegendKey val="0"/>
          <c:showVal val="0"/>
          <c:showCatName val="0"/>
          <c:showSerName val="0"/>
          <c:showPercent val="0"/>
          <c:showBubbleSize val="0"/>
        </c:dLbls>
        <c:axId val="322026584"/>
        <c:axId val="1"/>
      </c:scatterChart>
      <c:scatterChart>
        <c:scatterStyle val="lineMarker"/>
        <c:varyColors val="0"/>
        <c:ser>
          <c:idx val="0"/>
          <c:order val="0"/>
          <c:tx>
            <c:strRef>
              <c:f>'Well 4'!$E$5:$F$5</c:f>
              <c:strCache>
                <c:ptCount val="1"/>
                <c:pt idx="0">
                  <c:v>Benzene</c:v>
                </c:pt>
              </c:strCache>
            </c:strRef>
          </c:tx>
          <c:spPr>
            <a:ln w="25400">
              <a:solidFill>
                <a:srgbClr val="000080"/>
              </a:solidFill>
              <a:prstDash val="sysDash"/>
            </a:ln>
          </c:spPr>
          <c:marker>
            <c:symbol val="diamond"/>
            <c:size val="5"/>
            <c:spPr>
              <a:solidFill>
                <a:srgbClr val="000080"/>
              </a:solidFill>
              <a:ln>
                <a:solidFill>
                  <a:srgbClr val="000080"/>
                </a:solidFill>
                <a:prstDash val="solid"/>
              </a:ln>
            </c:spPr>
          </c:marker>
          <c:xVal>
            <c:numRef>
              <c:f>'Well 4'!$A$7:$A$23</c:f>
              <c:numCache>
                <c:formatCode>#,##0.00_);\(#,##0.00\)</c:formatCode>
                <c:ptCount val="17"/>
                <c:pt idx="0">
                  <c:v>0</c:v>
                </c:pt>
                <c:pt idx="1">
                  <c:v>0.25</c:v>
                </c:pt>
                <c:pt idx="2">
                  <c:v>0.5</c:v>
                </c:pt>
                <c:pt idx="3">
                  <c:v>0.75</c:v>
                </c:pt>
                <c:pt idx="4">
                  <c:v>1</c:v>
                </c:pt>
                <c:pt idx="5">
                  <c:v>1.25</c:v>
                </c:pt>
                <c:pt idx="6">
                  <c:v>1.5</c:v>
                </c:pt>
                <c:pt idx="7">
                  <c:v>1.75</c:v>
                </c:pt>
                <c:pt idx="8">
                  <c:v>2</c:v>
                </c:pt>
                <c:pt idx="9">
                  <c:v>2.25</c:v>
                </c:pt>
                <c:pt idx="10">
                  <c:v>2.5</c:v>
                </c:pt>
                <c:pt idx="11">
                  <c:v>2.75</c:v>
                </c:pt>
                <c:pt idx="12">
                  <c:v>3</c:v>
                </c:pt>
                <c:pt idx="13">
                  <c:v>3.25</c:v>
                </c:pt>
                <c:pt idx="14">
                  <c:v>3.5</c:v>
                </c:pt>
                <c:pt idx="15">
                  <c:v>3.75</c:v>
                </c:pt>
                <c:pt idx="16">
                  <c:v>4</c:v>
                </c:pt>
              </c:numCache>
            </c:numRef>
          </c:xVal>
          <c:yVal>
            <c:numRef>
              <c:f>'Well 4'!$E$7:$E$23</c:f>
              <c:numCache>
                <c:formatCode>0</c:formatCode>
                <c:ptCount val="17"/>
                <c:pt idx="0" formatCode="#,##0">
                  <c:v>3200</c:v>
                </c:pt>
                <c:pt idx="1">
                  <c:v>2801.2205479452055</c:v>
                </c:pt>
                <c:pt idx="2">
                  <c:v>2314.7972602739728</c:v>
                </c:pt>
                <c:pt idx="3">
                  <c:v>1929.1643835616439</c:v>
                </c:pt>
                <c:pt idx="4">
                  <c:v>1521.6205479452055</c:v>
                </c:pt>
                <c:pt idx="5">
                  <c:v>1200.625</c:v>
                </c:pt>
                <c:pt idx="6">
                  <c:v>800.75</c:v>
                </c:pt>
                <c:pt idx="7">
                  <c:v>400.875</c:v>
                </c:pt>
                <c:pt idx="8">
                  <c:v>1</c:v>
                </c:pt>
                <c:pt idx="9">
                  <c:v>1</c:v>
                </c:pt>
                <c:pt idx="10">
                  <c:v>1</c:v>
                </c:pt>
                <c:pt idx="11">
                  <c:v>1</c:v>
                </c:pt>
                <c:pt idx="12">
                  <c:v>1</c:v>
                </c:pt>
                <c:pt idx="13">
                  <c:v>1</c:v>
                </c:pt>
                <c:pt idx="14">
                  <c:v>1</c:v>
                </c:pt>
                <c:pt idx="15">
                  <c:v>1</c:v>
                </c:pt>
                <c:pt idx="16">
                  <c:v>1</c:v>
                </c:pt>
              </c:numCache>
            </c:numRef>
          </c:yVal>
          <c:smooth val="0"/>
          <c:extLst>
            <c:ext xmlns:c16="http://schemas.microsoft.com/office/drawing/2014/chart" uri="{C3380CC4-5D6E-409C-BE32-E72D297353CC}">
              <c16:uniqueId val="{00000001-1647-4791-B8F7-E0C4655E5EA4}"/>
            </c:ext>
          </c:extLst>
        </c:ser>
        <c:ser>
          <c:idx val="1"/>
          <c:order val="1"/>
          <c:tx>
            <c:v>TEX</c:v>
          </c:tx>
          <c:spPr>
            <a:ln w="25400">
              <a:solidFill>
                <a:srgbClr val="FF00FF"/>
              </a:solidFill>
              <a:prstDash val="sysDash"/>
            </a:ln>
          </c:spPr>
          <c:marker>
            <c:symbol val="square"/>
            <c:size val="5"/>
            <c:spPr>
              <a:solidFill>
                <a:srgbClr val="FF00FF"/>
              </a:solidFill>
              <a:ln>
                <a:solidFill>
                  <a:srgbClr val="FF00FF"/>
                </a:solidFill>
                <a:prstDash val="solid"/>
              </a:ln>
            </c:spPr>
          </c:marker>
          <c:xVal>
            <c:numRef>
              <c:f>'Well 4'!$A$7:$A$23</c:f>
              <c:numCache>
                <c:formatCode>#,##0.00_);\(#,##0.00\)</c:formatCode>
                <c:ptCount val="17"/>
                <c:pt idx="0">
                  <c:v>0</c:v>
                </c:pt>
                <c:pt idx="1">
                  <c:v>0.25</c:v>
                </c:pt>
                <c:pt idx="2">
                  <c:v>0.5</c:v>
                </c:pt>
                <c:pt idx="3">
                  <c:v>0.75</c:v>
                </c:pt>
                <c:pt idx="4">
                  <c:v>1</c:v>
                </c:pt>
                <c:pt idx="5">
                  <c:v>1.25</c:v>
                </c:pt>
                <c:pt idx="6">
                  <c:v>1.5</c:v>
                </c:pt>
                <c:pt idx="7">
                  <c:v>1.75</c:v>
                </c:pt>
                <c:pt idx="8">
                  <c:v>2</c:v>
                </c:pt>
                <c:pt idx="9">
                  <c:v>2.25</c:v>
                </c:pt>
                <c:pt idx="10">
                  <c:v>2.5</c:v>
                </c:pt>
                <c:pt idx="11">
                  <c:v>2.75</c:v>
                </c:pt>
                <c:pt idx="12">
                  <c:v>3</c:v>
                </c:pt>
                <c:pt idx="13">
                  <c:v>3.25</c:v>
                </c:pt>
                <c:pt idx="14">
                  <c:v>3.5</c:v>
                </c:pt>
                <c:pt idx="15">
                  <c:v>3.75</c:v>
                </c:pt>
                <c:pt idx="16">
                  <c:v>4</c:v>
                </c:pt>
              </c:numCache>
            </c:numRef>
          </c:xVal>
          <c:yVal>
            <c:numRef>
              <c:f>'Well 4'!$G$7:$G$23</c:f>
              <c:numCache>
                <c:formatCode>0</c:formatCode>
                <c:ptCount val="17"/>
                <c:pt idx="0" formatCode="#,##0">
                  <c:v>18350</c:v>
                </c:pt>
                <c:pt idx="1">
                  <c:v>16073.753424657534</c:v>
                </c:pt>
                <c:pt idx="2">
                  <c:v>13297.232876712329</c:v>
                </c:pt>
                <c:pt idx="3">
                  <c:v>11096.027397260274</c:v>
                </c:pt>
                <c:pt idx="4">
                  <c:v>8769.7534246575342</c:v>
                </c:pt>
                <c:pt idx="5">
                  <c:v>6937.5</c:v>
                </c:pt>
                <c:pt idx="6">
                  <c:v>4655</c:v>
                </c:pt>
                <c:pt idx="7">
                  <c:v>2372.5</c:v>
                </c:pt>
                <c:pt idx="8">
                  <c:v>90</c:v>
                </c:pt>
                <c:pt idx="9">
                  <c:v>90</c:v>
                </c:pt>
                <c:pt idx="10">
                  <c:v>90</c:v>
                </c:pt>
                <c:pt idx="11">
                  <c:v>90</c:v>
                </c:pt>
                <c:pt idx="12">
                  <c:v>90</c:v>
                </c:pt>
                <c:pt idx="13">
                  <c:v>90</c:v>
                </c:pt>
                <c:pt idx="14">
                  <c:v>90</c:v>
                </c:pt>
                <c:pt idx="15">
                  <c:v>90</c:v>
                </c:pt>
                <c:pt idx="16">
                  <c:v>90</c:v>
                </c:pt>
              </c:numCache>
            </c:numRef>
          </c:yVal>
          <c:smooth val="0"/>
          <c:extLst>
            <c:ext xmlns:c16="http://schemas.microsoft.com/office/drawing/2014/chart" uri="{C3380CC4-5D6E-409C-BE32-E72D297353CC}">
              <c16:uniqueId val="{00000002-1647-4791-B8F7-E0C4655E5EA4}"/>
            </c:ext>
          </c:extLst>
        </c:ser>
        <c:ser>
          <c:idx val="2"/>
          <c:order val="2"/>
          <c:tx>
            <c:strRef>
              <c:f>'Well 4'!$I$5:$J$5</c:f>
              <c:strCache>
                <c:ptCount val="1"/>
                <c:pt idx="0">
                  <c:v>Naphthalenes</c:v>
                </c:pt>
              </c:strCache>
            </c:strRef>
          </c:tx>
          <c:spPr>
            <a:ln w="25400">
              <a:solidFill>
                <a:schemeClr val="accent6"/>
              </a:solidFill>
              <a:prstDash val="sysDash"/>
            </a:ln>
          </c:spPr>
          <c:marker>
            <c:symbol val="triangle"/>
            <c:size val="5"/>
            <c:spPr>
              <a:solidFill>
                <a:srgbClr val="F79646"/>
              </a:solidFill>
              <a:ln>
                <a:solidFill>
                  <a:srgbClr val="FF9900"/>
                </a:solidFill>
                <a:prstDash val="solid"/>
              </a:ln>
            </c:spPr>
          </c:marker>
          <c:xVal>
            <c:numRef>
              <c:f>'Well 4'!$A$7:$A$23</c:f>
              <c:numCache>
                <c:formatCode>#,##0.00_);\(#,##0.00\)</c:formatCode>
                <c:ptCount val="17"/>
                <c:pt idx="0">
                  <c:v>0</c:v>
                </c:pt>
                <c:pt idx="1">
                  <c:v>0.25</c:v>
                </c:pt>
                <c:pt idx="2">
                  <c:v>0.5</c:v>
                </c:pt>
                <c:pt idx="3">
                  <c:v>0.75</c:v>
                </c:pt>
                <c:pt idx="4">
                  <c:v>1</c:v>
                </c:pt>
                <c:pt idx="5">
                  <c:v>1.25</c:v>
                </c:pt>
                <c:pt idx="6">
                  <c:v>1.5</c:v>
                </c:pt>
                <c:pt idx="7">
                  <c:v>1.75</c:v>
                </c:pt>
                <c:pt idx="8">
                  <c:v>2</c:v>
                </c:pt>
                <c:pt idx="9">
                  <c:v>2.25</c:v>
                </c:pt>
                <c:pt idx="10">
                  <c:v>2.5</c:v>
                </c:pt>
                <c:pt idx="11">
                  <c:v>2.75</c:v>
                </c:pt>
                <c:pt idx="12">
                  <c:v>3</c:v>
                </c:pt>
                <c:pt idx="13">
                  <c:v>3.25</c:v>
                </c:pt>
                <c:pt idx="14">
                  <c:v>3.5</c:v>
                </c:pt>
                <c:pt idx="15">
                  <c:v>3.75</c:v>
                </c:pt>
                <c:pt idx="16">
                  <c:v>4</c:v>
                </c:pt>
              </c:numCache>
            </c:numRef>
          </c:xVal>
          <c:yVal>
            <c:numRef>
              <c:f>'Well 4'!$I$7:$I$23</c:f>
              <c:numCache>
                <c:formatCode>0</c:formatCode>
                <c:ptCount val="17"/>
                <c:pt idx="0" formatCode="#,##0">
                  <c:v>241</c:v>
                </c:pt>
                <c:pt idx="1">
                  <c:v>219.68356164383562</c:v>
                </c:pt>
                <c:pt idx="2">
                  <c:v>193.68219178082194</c:v>
                </c:pt>
                <c:pt idx="3">
                  <c:v>173.06849315068493</c:v>
                </c:pt>
                <c:pt idx="4">
                  <c:v>151.28356164383561</c:v>
                </c:pt>
                <c:pt idx="5">
                  <c:v>134.125</c:v>
                </c:pt>
                <c:pt idx="6">
                  <c:v>112.75</c:v>
                </c:pt>
                <c:pt idx="7">
                  <c:v>91.375</c:v>
                </c:pt>
                <c:pt idx="8">
                  <c:v>70</c:v>
                </c:pt>
                <c:pt idx="9">
                  <c:v>70</c:v>
                </c:pt>
                <c:pt idx="10">
                  <c:v>70</c:v>
                </c:pt>
                <c:pt idx="11">
                  <c:v>70</c:v>
                </c:pt>
                <c:pt idx="12">
                  <c:v>70</c:v>
                </c:pt>
                <c:pt idx="13">
                  <c:v>70</c:v>
                </c:pt>
                <c:pt idx="14">
                  <c:v>70</c:v>
                </c:pt>
                <c:pt idx="15">
                  <c:v>70</c:v>
                </c:pt>
                <c:pt idx="16">
                  <c:v>70</c:v>
                </c:pt>
              </c:numCache>
            </c:numRef>
          </c:yVal>
          <c:smooth val="0"/>
          <c:extLst>
            <c:ext xmlns:c16="http://schemas.microsoft.com/office/drawing/2014/chart" uri="{C3380CC4-5D6E-409C-BE32-E72D297353CC}">
              <c16:uniqueId val="{00000003-1647-4791-B8F7-E0C4655E5EA4}"/>
            </c:ext>
          </c:extLst>
        </c:ser>
        <c:ser>
          <c:idx val="3"/>
          <c:order val="3"/>
          <c:tx>
            <c:strRef>
              <c:f>'Well 4'!$K$5:$L$5</c:f>
              <c:strCache>
                <c:ptCount val="1"/>
                <c:pt idx="0">
                  <c:v>MTBE</c:v>
                </c:pt>
              </c:strCache>
            </c:strRef>
          </c:tx>
          <c:spPr>
            <a:ln w="25400">
              <a:solidFill>
                <a:srgbClr val="00B050"/>
              </a:solidFill>
              <a:prstDash val="sysDash"/>
            </a:ln>
          </c:spPr>
          <c:marker>
            <c:symbol val="x"/>
            <c:size val="5"/>
            <c:spPr>
              <a:noFill/>
              <a:ln>
                <a:solidFill>
                  <a:srgbClr val="00B050"/>
                </a:solidFill>
                <a:prstDash val="solid"/>
              </a:ln>
            </c:spPr>
          </c:marker>
          <c:xVal>
            <c:numRef>
              <c:f>'Well 4'!$A$7:$A$23</c:f>
              <c:numCache>
                <c:formatCode>#,##0.00_);\(#,##0.00\)</c:formatCode>
                <c:ptCount val="17"/>
                <c:pt idx="0">
                  <c:v>0</c:v>
                </c:pt>
                <c:pt idx="1">
                  <c:v>0.25</c:v>
                </c:pt>
                <c:pt idx="2">
                  <c:v>0.5</c:v>
                </c:pt>
                <c:pt idx="3">
                  <c:v>0.75</c:v>
                </c:pt>
                <c:pt idx="4">
                  <c:v>1</c:v>
                </c:pt>
                <c:pt idx="5">
                  <c:v>1.25</c:v>
                </c:pt>
                <c:pt idx="6">
                  <c:v>1.5</c:v>
                </c:pt>
                <c:pt idx="7">
                  <c:v>1.75</c:v>
                </c:pt>
                <c:pt idx="8">
                  <c:v>2</c:v>
                </c:pt>
                <c:pt idx="9">
                  <c:v>2.25</c:v>
                </c:pt>
                <c:pt idx="10">
                  <c:v>2.5</c:v>
                </c:pt>
                <c:pt idx="11">
                  <c:v>2.75</c:v>
                </c:pt>
                <c:pt idx="12">
                  <c:v>3</c:v>
                </c:pt>
                <c:pt idx="13">
                  <c:v>3.25</c:v>
                </c:pt>
                <c:pt idx="14">
                  <c:v>3.5</c:v>
                </c:pt>
                <c:pt idx="15">
                  <c:v>3.75</c:v>
                </c:pt>
                <c:pt idx="16">
                  <c:v>4</c:v>
                </c:pt>
              </c:numCache>
            </c:numRef>
          </c:xVal>
          <c:yVal>
            <c:numRef>
              <c:f>'Well 4'!$K$7:$K$23</c:f>
              <c:numCache>
                <c:formatCode>0</c:formatCode>
                <c:ptCount val="17"/>
                <c:pt idx="0" formatCode="#,##0">
                  <c:v>600</c:v>
                </c:pt>
                <c:pt idx="1">
                  <c:v>527.69863013698625</c:v>
                </c:pt>
                <c:pt idx="2">
                  <c:v>439.50684931506851</c:v>
                </c:pt>
                <c:pt idx="3">
                  <c:v>369.58904109589042</c:v>
                </c:pt>
                <c:pt idx="4">
                  <c:v>295.69863013698631</c:v>
                </c:pt>
                <c:pt idx="5">
                  <c:v>237.5</c:v>
                </c:pt>
                <c:pt idx="6">
                  <c:v>165</c:v>
                </c:pt>
                <c:pt idx="7">
                  <c:v>92.5</c:v>
                </c:pt>
                <c:pt idx="8">
                  <c:v>20</c:v>
                </c:pt>
                <c:pt idx="9">
                  <c:v>20</c:v>
                </c:pt>
                <c:pt idx="10">
                  <c:v>20</c:v>
                </c:pt>
                <c:pt idx="11">
                  <c:v>20</c:v>
                </c:pt>
                <c:pt idx="12">
                  <c:v>20</c:v>
                </c:pt>
                <c:pt idx="13">
                  <c:v>20</c:v>
                </c:pt>
                <c:pt idx="14">
                  <c:v>20</c:v>
                </c:pt>
                <c:pt idx="15">
                  <c:v>20</c:v>
                </c:pt>
                <c:pt idx="16">
                  <c:v>20</c:v>
                </c:pt>
              </c:numCache>
            </c:numRef>
          </c:yVal>
          <c:smooth val="0"/>
          <c:extLst>
            <c:ext xmlns:c16="http://schemas.microsoft.com/office/drawing/2014/chart" uri="{C3380CC4-5D6E-409C-BE32-E72D297353CC}">
              <c16:uniqueId val="{00000004-1647-4791-B8F7-E0C4655E5EA4}"/>
            </c:ext>
          </c:extLst>
        </c:ser>
        <c:ser>
          <c:idx val="8"/>
          <c:order val="5"/>
          <c:tx>
            <c:v>Benzene Actual</c:v>
          </c:tx>
          <c:spPr>
            <a:ln w="12700">
              <a:solidFill>
                <a:srgbClr val="000080"/>
              </a:solidFill>
              <a:prstDash val="solid"/>
            </a:ln>
          </c:spPr>
          <c:marker>
            <c:symbol val="diamond"/>
            <c:size val="5"/>
            <c:spPr>
              <a:solidFill>
                <a:srgbClr val="000080"/>
              </a:solidFill>
              <a:ln>
                <a:solidFill>
                  <a:srgbClr val="000080"/>
                </a:solidFill>
                <a:prstDash val="solid"/>
              </a:ln>
            </c:spPr>
          </c:marker>
          <c:xVal>
            <c:numRef>
              <c:f>'Well 4'!$D$7:$D$23</c:f>
              <c:numCache>
                <c:formatCode>#,##0.00_);\(#,##0.00\)</c:formatCode>
                <c:ptCount val="17"/>
                <c:pt idx="0">
                  <c:v>0</c:v>
                </c:pt>
                <c:pt idx="1">
                  <c:v>0.24931506849315069</c:v>
                </c:pt>
                <c:pt idx="2">
                  <c:v>0.55342465753424652</c:v>
                </c:pt>
                <c:pt idx="3">
                  <c:v>0.79452054794520544</c:v>
                </c:pt>
                <c:pt idx="4">
                  <c:v>1.0493150684931507</c:v>
                </c:pt>
                <c:pt idx="5">
                  <c:v>1.25</c:v>
                </c:pt>
                <c:pt idx="6">
                  <c:v>1.5</c:v>
                </c:pt>
                <c:pt idx="7">
                  <c:v>1.75</c:v>
                </c:pt>
                <c:pt idx="8">
                  <c:v>2</c:v>
                </c:pt>
                <c:pt idx="9">
                  <c:v>2.25</c:v>
                </c:pt>
                <c:pt idx="10">
                  <c:v>2.5</c:v>
                </c:pt>
                <c:pt idx="11">
                  <c:v>2.75</c:v>
                </c:pt>
                <c:pt idx="12">
                  <c:v>3</c:v>
                </c:pt>
                <c:pt idx="13">
                  <c:v>3.25</c:v>
                </c:pt>
                <c:pt idx="14">
                  <c:v>3.5</c:v>
                </c:pt>
                <c:pt idx="15">
                  <c:v>3.75</c:v>
                </c:pt>
                <c:pt idx="16">
                  <c:v>4</c:v>
                </c:pt>
              </c:numCache>
            </c:numRef>
          </c:xVal>
          <c:yVal>
            <c:numRef>
              <c:f>'Well 4'!$F$7:$F$23</c:f>
              <c:numCache>
                <c:formatCode>General</c:formatCode>
                <c:ptCount val="17"/>
                <c:pt idx="0">
                  <c:v>3200</c:v>
                </c:pt>
              </c:numCache>
            </c:numRef>
          </c:yVal>
          <c:smooth val="0"/>
          <c:extLst>
            <c:ext xmlns:c16="http://schemas.microsoft.com/office/drawing/2014/chart" uri="{C3380CC4-5D6E-409C-BE32-E72D297353CC}">
              <c16:uniqueId val="{00000005-1647-4791-B8F7-E0C4655E5EA4}"/>
            </c:ext>
          </c:extLst>
        </c:ser>
        <c:ser>
          <c:idx val="9"/>
          <c:order val="6"/>
          <c:tx>
            <c:v>TEX Actual</c:v>
          </c:tx>
          <c:spPr>
            <a:ln w="12700">
              <a:solidFill>
                <a:srgbClr val="FF00FF"/>
              </a:solidFill>
              <a:prstDash val="solid"/>
            </a:ln>
          </c:spPr>
          <c:marker>
            <c:symbol val="square"/>
            <c:size val="5"/>
            <c:spPr>
              <a:solidFill>
                <a:srgbClr val="FF00FF"/>
              </a:solidFill>
              <a:ln>
                <a:solidFill>
                  <a:srgbClr val="FF00FF"/>
                </a:solidFill>
                <a:prstDash val="solid"/>
              </a:ln>
            </c:spPr>
          </c:marker>
          <c:xVal>
            <c:numRef>
              <c:f>'Well 4'!$D$7:$D$23</c:f>
              <c:numCache>
                <c:formatCode>#,##0.00_);\(#,##0.00\)</c:formatCode>
                <c:ptCount val="17"/>
                <c:pt idx="0">
                  <c:v>0</c:v>
                </c:pt>
                <c:pt idx="1">
                  <c:v>0.24931506849315069</c:v>
                </c:pt>
                <c:pt idx="2">
                  <c:v>0.55342465753424652</c:v>
                </c:pt>
                <c:pt idx="3">
                  <c:v>0.79452054794520544</c:v>
                </c:pt>
                <c:pt idx="4">
                  <c:v>1.0493150684931507</c:v>
                </c:pt>
                <c:pt idx="5">
                  <c:v>1.25</c:v>
                </c:pt>
                <c:pt idx="6">
                  <c:v>1.5</c:v>
                </c:pt>
                <c:pt idx="7">
                  <c:v>1.75</c:v>
                </c:pt>
                <c:pt idx="8">
                  <c:v>2</c:v>
                </c:pt>
                <c:pt idx="9">
                  <c:v>2.25</c:v>
                </c:pt>
                <c:pt idx="10">
                  <c:v>2.5</c:v>
                </c:pt>
                <c:pt idx="11">
                  <c:v>2.75</c:v>
                </c:pt>
                <c:pt idx="12">
                  <c:v>3</c:v>
                </c:pt>
                <c:pt idx="13">
                  <c:v>3.25</c:v>
                </c:pt>
                <c:pt idx="14">
                  <c:v>3.5</c:v>
                </c:pt>
                <c:pt idx="15">
                  <c:v>3.75</c:v>
                </c:pt>
                <c:pt idx="16">
                  <c:v>4</c:v>
                </c:pt>
              </c:numCache>
            </c:numRef>
          </c:xVal>
          <c:yVal>
            <c:numRef>
              <c:f>'Well 4'!$H$7:$H$23</c:f>
              <c:numCache>
                <c:formatCode>General</c:formatCode>
                <c:ptCount val="17"/>
                <c:pt idx="0">
                  <c:v>18350</c:v>
                </c:pt>
              </c:numCache>
            </c:numRef>
          </c:yVal>
          <c:smooth val="0"/>
          <c:extLst>
            <c:ext xmlns:c16="http://schemas.microsoft.com/office/drawing/2014/chart" uri="{C3380CC4-5D6E-409C-BE32-E72D297353CC}">
              <c16:uniqueId val="{00000006-1647-4791-B8F7-E0C4655E5EA4}"/>
            </c:ext>
          </c:extLst>
        </c:ser>
        <c:ser>
          <c:idx val="10"/>
          <c:order val="7"/>
          <c:tx>
            <c:v>MTBE Actual</c:v>
          </c:tx>
          <c:spPr>
            <a:ln>
              <a:solidFill>
                <a:srgbClr val="00B050"/>
              </a:solidFill>
            </a:ln>
          </c:spPr>
          <c:marker>
            <c:symbol val="x"/>
            <c:size val="7"/>
            <c:spPr>
              <a:noFill/>
              <a:ln>
                <a:solidFill>
                  <a:srgbClr val="00B050"/>
                </a:solidFill>
              </a:ln>
            </c:spPr>
          </c:marker>
          <c:xVal>
            <c:numRef>
              <c:f>'Well 4'!$D$7:$D$23</c:f>
              <c:numCache>
                <c:formatCode>#,##0.00_);\(#,##0.00\)</c:formatCode>
                <c:ptCount val="17"/>
                <c:pt idx="0">
                  <c:v>0</c:v>
                </c:pt>
                <c:pt idx="1">
                  <c:v>0.24931506849315069</c:v>
                </c:pt>
                <c:pt idx="2">
                  <c:v>0.55342465753424652</c:v>
                </c:pt>
                <c:pt idx="3">
                  <c:v>0.79452054794520544</c:v>
                </c:pt>
                <c:pt idx="4">
                  <c:v>1.0493150684931507</c:v>
                </c:pt>
                <c:pt idx="5">
                  <c:v>1.25</c:v>
                </c:pt>
                <c:pt idx="6">
                  <c:v>1.5</c:v>
                </c:pt>
                <c:pt idx="7">
                  <c:v>1.75</c:v>
                </c:pt>
                <c:pt idx="8">
                  <c:v>2</c:v>
                </c:pt>
                <c:pt idx="9">
                  <c:v>2.25</c:v>
                </c:pt>
                <c:pt idx="10">
                  <c:v>2.5</c:v>
                </c:pt>
                <c:pt idx="11">
                  <c:v>2.75</c:v>
                </c:pt>
                <c:pt idx="12">
                  <c:v>3</c:v>
                </c:pt>
                <c:pt idx="13">
                  <c:v>3.25</c:v>
                </c:pt>
                <c:pt idx="14">
                  <c:v>3.5</c:v>
                </c:pt>
                <c:pt idx="15">
                  <c:v>3.75</c:v>
                </c:pt>
                <c:pt idx="16">
                  <c:v>4</c:v>
                </c:pt>
              </c:numCache>
            </c:numRef>
          </c:xVal>
          <c:yVal>
            <c:numRef>
              <c:f>'Well 4'!$L$7:$L$23</c:f>
              <c:numCache>
                <c:formatCode>General</c:formatCode>
                <c:ptCount val="17"/>
                <c:pt idx="0">
                  <c:v>600</c:v>
                </c:pt>
              </c:numCache>
            </c:numRef>
          </c:yVal>
          <c:smooth val="0"/>
          <c:extLst>
            <c:ext xmlns:c16="http://schemas.microsoft.com/office/drawing/2014/chart" uri="{C3380CC4-5D6E-409C-BE32-E72D297353CC}">
              <c16:uniqueId val="{00000007-1647-4791-B8F7-E0C4655E5EA4}"/>
            </c:ext>
          </c:extLst>
        </c:ser>
        <c:ser>
          <c:idx val="4"/>
          <c:order val="8"/>
          <c:tx>
            <c:v>Naph. Actual</c:v>
          </c:tx>
          <c:spPr>
            <a:ln>
              <a:solidFill>
                <a:schemeClr val="accent6"/>
              </a:solidFill>
            </a:ln>
          </c:spPr>
          <c:marker>
            <c:symbol val="triangle"/>
            <c:size val="7"/>
            <c:spPr>
              <a:solidFill>
                <a:srgbClr val="FFC000"/>
              </a:solidFill>
            </c:spPr>
          </c:marker>
          <c:xVal>
            <c:numRef>
              <c:f>'Well 4'!$D$7:$D$23</c:f>
              <c:numCache>
                <c:formatCode>#,##0.00_);\(#,##0.00\)</c:formatCode>
                <c:ptCount val="17"/>
                <c:pt idx="0">
                  <c:v>0</c:v>
                </c:pt>
                <c:pt idx="1">
                  <c:v>0.24931506849315069</c:v>
                </c:pt>
                <c:pt idx="2">
                  <c:v>0.55342465753424652</c:v>
                </c:pt>
                <c:pt idx="3">
                  <c:v>0.79452054794520544</c:v>
                </c:pt>
                <c:pt idx="4">
                  <c:v>1.0493150684931507</c:v>
                </c:pt>
                <c:pt idx="5">
                  <c:v>1.25</c:v>
                </c:pt>
                <c:pt idx="6">
                  <c:v>1.5</c:v>
                </c:pt>
                <c:pt idx="7">
                  <c:v>1.75</c:v>
                </c:pt>
                <c:pt idx="8">
                  <c:v>2</c:v>
                </c:pt>
                <c:pt idx="9">
                  <c:v>2.25</c:v>
                </c:pt>
                <c:pt idx="10">
                  <c:v>2.5</c:v>
                </c:pt>
                <c:pt idx="11">
                  <c:v>2.75</c:v>
                </c:pt>
                <c:pt idx="12">
                  <c:v>3</c:v>
                </c:pt>
                <c:pt idx="13">
                  <c:v>3.25</c:v>
                </c:pt>
                <c:pt idx="14">
                  <c:v>3.5</c:v>
                </c:pt>
                <c:pt idx="15">
                  <c:v>3.75</c:v>
                </c:pt>
                <c:pt idx="16">
                  <c:v>4</c:v>
                </c:pt>
              </c:numCache>
            </c:numRef>
          </c:xVal>
          <c:yVal>
            <c:numRef>
              <c:f>'Well 4'!$J$7:$J$23</c:f>
              <c:numCache>
                <c:formatCode>General</c:formatCode>
                <c:ptCount val="17"/>
                <c:pt idx="0">
                  <c:v>241</c:v>
                </c:pt>
              </c:numCache>
            </c:numRef>
          </c:yVal>
          <c:smooth val="0"/>
          <c:extLst>
            <c:ext xmlns:c16="http://schemas.microsoft.com/office/drawing/2014/chart" uri="{C3380CC4-5D6E-409C-BE32-E72D297353CC}">
              <c16:uniqueId val="{00000008-1647-4791-B8F7-E0C4655E5EA4}"/>
            </c:ext>
          </c:extLst>
        </c:ser>
        <c:dLbls>
          <c:showLegendKey val="0"/>
          <c:showVal val="0"/>
          <c:showCatName val="0"/>
          <c:showSerName val="0"/>
          <c:showPercent val="0"/>
          <c:showBubbleSize val="0"/>
        </c:dLbls>
        <c:axId val="322026584"/>
        <c:axId val="1"/>
      </c:scatterChart>
      <c:valAx>
        <c:axId val="322026584"/>
        <c:scaling>
          <c:orientation val="minMax"/>
          <c:max val="4"/>
          <c:min val="0"/>
        </c:scaling>
        <c:delete val="0"/>
        <c:axPos val="b"/>
        <c:title>
          <c:tx>
            <c:rich>
              <a:bodyPr/>
              <a:lstStyle/>
              <a:p>
                <a:pPr>
                  <a:defRPr sz="1000" b="1" i="0" u="none" strike="noStrike" baseline="0">
                    <a:solidFill>
                      <a:srgbClr val="000000"/>
                    </a:solidFill>
                    <a:latin typeface="Arial"/>
                    <a:ea typeface="Arial"/>
                    <a:cs typeface="Arial"/>
                  </a:defRPr>
                </a:pPr>
                <a:r>
                  <a:rPr lang="en-US"/>
                  <a:t>Cleanup Time (yrs)</a:t>
                </a:r>
              </a:p>
            </c:rich>
          </c:tx>
          <c:layout>
            <c:manualLayout>
              <c:xMode val="edge"/>
              <c:yMode val="edge"/>
              <c:x val="0.43372649033511695"/>
              <c:y val="0.9195921413996357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crossBetween val="midCat"/>
        <c:majorUnit val="0.25"/>
      </c:valAx>
      <c:valAx>
        <c:axId val="1"/>
        <c:scaling>
          <c:orientation val="minMax"/>
          <c:min val="0"/>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a:t>Concentration (ug/l)</a:t>
                </a:r>
              </a:p>
            </c:rich>
          </c:tx>
          <c:layout>
            <c:manualLayout>
              <c:xMode val="edge"/>
              <c:yMode val="edge"/>
              <c:x val="4.2245798349791917E-3"/>
              <c:y val="0.2876559286348866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22026584"/>
        <c:crosses val="autoZero"/>
        <c:crossBetween val="midCat"/>
      </c:valAx>
    </c:plotArea>
    <c:legend>
      <c:legendPos val="r"/>
      <c:layout>
        <c:manualLayout>
          <c:xMode val="edge"/>
          <c:yMode val="edge"/>
          <c:x val="0.87188612099644125"/>
          <c:y val="0.01"/>
          <c:w val="0.12366548042704627"/>
          <c:h val="0.97599999999999998"/>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'Well 5'!$A$1:$C$1</c:f>
          <c:strCache>
            <c:ptCount val="3"/>
            <c:pt idx="0">
              <c:v>Monitoring Well</c:v>
            </c:pt>
            <c:pt idx="2">
              <c:v>MW-5</c:v>
            </c:pt>
          </c:strCache>
        </c:strRef>
      </c:tx>
      <c:layout>
        <c:manualLayout>
          <c:xMode val="edge"/>
          <c:yMode val="edge"/>
          <c:x val="0.44287976174939458"/>
          <c:y val="1.5855330680264658E-2"/>
        </c:manualLayout>
      </c:layout>
      <c:overlay val="0"/>
      <c:spPr>
        <a:noFill/>
        <a:ln w="25400">
          <a:noFill/>
        </a:ln>
      </c:spPr>
      <c:txPr>
        <a:bodyPr/>
        <a:lstStyle/>
        <a:p>
          <a:pPr>
            <a:defRPr sz="1000" b="1"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6.9706037669424431E-2"/>
          <c:y val="0.1087202718006796"/>
          <c:w val="0.78718535469107564"/>
          <c:h val="0.75424688561721409"/>
        </c:manualLayout>
      </c:layout>
      <c:scatterChart>
        <c:scatterStyle val="smoothMarker"/>
        <c:varyColors val="0"/>
        <c:ser>
          <c:idx val="7"/>
          <c:order val="4"/>
          <c:tx>
            <c:v>Cleanup Time</c:v>
          </c:tx>
          <c:spPr>
            <a:ln w="12700">
              <a:solidFill>
                <a:srgbClr val="0000FF"/>
              </a:solidFill>
              <a:prstDash val="solid"/>
            </a:ln>
          </c:spPr>
          <c:marker>
            <c:symbol val="none"/>
          </c:marker>
          <c:xVal>
            <c:numRef>
              <c:f>'Well 5'!$C$34:$C$35</c:f>
              <c:numCache>
                <c:formatCode>General</c:formatCode>
                <c:ptCount val="2"/>
                <c:pt idx="0">
                  <c:v>2</c:v>
                </c:pt>
                <c:pt idx="1">
                  <c:v>2</c:v>
                </c:pt>
              </c:numCache>
            </c:numRef>
          </c:xVal>
          <c:yVal>
            <c:numRef>
              <c:f>'Well 5'!$E$34:$E$35</c:f>
              <c:numCache>
                <c:formatCode>#,##0</c:formatCode>
                <c:ptCount val="2"/>
                <c:pt idx="0" formatCode="General">
                  <c:v>0</c:v>
                </c:pt>
                <c:pt idx="1">
                  <c:v>40400</c:v>
                </c:pt>
              </c:numCache>
            </c:numRef>
          </c:yVal>
          <c:smooth val="1"/>
          <c:extLst>
            <c:ext xmlns:c16="http://schemas.microsoft.com/office/drawing/2014/chart" uri="{C3380CC4-5D6E-409C-BE32-E72D297353CC}">
              <c16:uniqueId val="{00000000-3C38-43E7-AD6F-9B0C8612F149}"/>
            </c:ext>
          </c:extLst>
        </c:ser>
        <c:dLbls>
          <c:showLegendKey val="0"/>
          <c:showVal val="0"/>
          <c:showCatName val="0"/>
          <c:showSerName val="0"/>
          <c:showPercent val="0"/>
          <c:showBubbleSize val="0"/>
        </c:dLbls>
        <c:axId val="322026912"/>
        <c:axId val="1"/>
      </c:scatterChart>
      <c:scatterChart>
        <c:scatterStyle val="lineMarker"/>
        <c:varyColors val="0"/>
        <c:ser>
          <c:idx val="0"/>
          <c:order val="0"/>
          <c:tx>
            <c:strRef>
              <c:f>'Well 5'!$E$5:$F$5</c:f>
              <c:strCache>
                <c:ptCount val="1"/>
                <c:pt idx="0">
                  <c:v>Benzene</c:v>
                </c:pt>
              </c:strCache>
            </c:strRef>
          </c:tx>
          <c:spPr>
            <a:ln w="25400">
              <a:solidFill>
                <a:srgbClr val="000080"/>
              </a:solidFill>
              <a:prstDash val="sysDash"/>
            </a:ln>
          </c:spPr>
          <c:marker>
            <c:symbol val="diamond"/>
            <c:size val="5"/>
            <c:spPr>
              <a:solidFill>
                <a:srgbClr val="000080"/>
              </a:solidFill>
              <a:ln>
                <a:solidFill>
                  <a:srgbClr val="000080"/>
                </a:solidFill>
                <a:prstDash val="solid"/>
              </a:ln>
            </c:spPr>
          </c:marker>
          <c:xVal>
            <c:numRef>
              <c:f>'Well 5'!$A$7:$A$23</c:f>
              <c:numCache>
                <c:formatCode>#,##0.00_);\(#,##0.00\)</c:formatCode>
                <c:ptCount val="17"/>
                <c:pt idx="0">
                  <c:v>0</c:v>
                </c:pt>
                <c:pt idx="1">
                  <c:v>0.25</c:v>
                </c:pt>
                <c:pt idx="2">
                  <c:v>0.5</c:v>
                </c:pt>
                <c:pt idx="3">
                  <c:v>0.75</c:v>
                </c:pt>
                <c:pt idx="4">
                  <c:v>1</c:v>
                </c:pt>
                <c:pt idx="5">
                  <c:v>1.25</c:v>
                </c:pt>
                <c:pt idx="6">
                  <c:v>1.5</c:v>
                </c:pt>
                <c:pt idx="7">
                  <c:v>1.75</c:v>
                </c:pt>
                <c:pt idx="8">
                  <c:v>2</c:v>
                </c:pt>
                <c:pt idx="9">
                  <c:v>2.25</c:v>
                </c:pt>
                <c:pt idx="10">
                  <c:v>2.5</c:v>
                </c:pt>
                <c:pt idx="11">
                  <c:v>2.75</c:v>
                </c:pt>
                <c:pt idx="12">
                  <c:v>3</c:v>
                </c:pt>
                <c:pt idx="13">
                  <c:v>3.25</c:v>
                </c:pt>
                <c:pt idx="14">
                  <c:v>3.5</c:v>
                </c:pt>
                <c:pt idx="15">
                  <c:v>3.75</c:v>
                </c:pt>
                <c:pt idx="16">
                  <c:v>4</c:v>
                </c:pt>
              </c:numCache>
            </c:numRef>
          </c:xVal>
          <c:yVal>
            <c:numRef>
              <c:f>'Well 5'!$E$7:$E$23</c:f>
              <c:numCache>
                <c:formatCode>0</c:formatCode>
                <c:ptCount val="17"/>
                <c:pt idx="0" formatCode="#,##0">
                  <c:v>21000</c:v>
                </c:pt>
                <c:pt idx="1">
                  <c:v>18382.316438356163</c:v>
                </c:pt>
                <c:pt idx="2">
                  <c:v>15189.317808219179</c:v>
                </c:pt>
                <c:pt idx="3">
                  <c:v>12657.931506849316</c:v>
                </c:pt>
                <c:pt idx="4">
                  <c:v>9982.7164383561649</c:v>
                </c:pt>
                <c:pt idx="5">
                  <c:v>7875.625</c:v>
                </c:pt>
                <c:pt idx="6">
                  <c:v>5250.75</c:v>
                </c:pt>
                <c:pt idx="7">
                  <c:v>2625.875</c:v>
                </c:pt>
                <c:pt idx="8">
                  <c:v>1</c:v>
                </c:pt>
                <c:pt idx="9">
                  <c:v>1</c:v>
                </c:pt>
                <c:pt idx="10">
                  <c:v>1</c:v>
                </c:pt>
                <c:pt idx="11">
                  <c:v>1</c:v>
                </c:pt>
                <c:pt idx="12">
                  <c:v>1</c:v>
                </c:pt>
                <c:pt idx="13">
                  <c:v>1</c:v>
                </c:pt>
                <c:pt idx="14">
                  <c:v>1</c:v>
                </c:pt>
                <c:pt idx="15">
                  <c:v>1</c:v>
                </c:pt>
                <c:pt idx="16">
                  <c:v>1</c:v>
                </c:pt>
              </c:numCache>
            </c:numRef>
          </c:yVal>
          <c:smooth val="0"/>
          <c:extLst>
            <c:ext xmlns:c16="http://schemas.microsoft.com/office/drawing/2014/chart" uri="{C3380CC4-5D6E-409C-BE32-E72D297353CC}">
              <c16:uniqueId val="{00000001-3C38-43E7-AD6F-9B0C8612F149}"/>
            </c:ext>
          </c:extLst>
        </c:ser>
        <c:ser>
          <c:idx val="1"/>
          <c:order val="1"/>
          <c:tx>
            <c:v>TEX</c:v>
          </c:tx>
          <c:spPr>
            <a:ln w="25400">
              <a:solidFill>
                <a:srgbClr val="FF00FF"/>
              </a:solidFill>
              <a:prstDash val="sysDash"/>
            </a:ln>
          </c:spPr>
          <c:marker>
            <c:symbol val="square"/>
            <c:size val="5"/>
            <c:spPr>
              <a:solidFill>
                <a:srgbClr val="FF00FF"/>
              </a:solidFill>
              <a:ln>
                <a:solidFill>
                  <a:srgbClr val="FF00FF"/>
                </a:solidFill>
                <a:prstDash val="solid"/>
              </a:ln>
            </c:spPr>
          </c:marker>
          <c:xVal>
            <c:numRef>
              <c:f>'Well 5'!$A$7:$A$23</c:f>
              <c:numCache>
                <c:formatCode>#,##0.00_);\(#,##0.00\)</c:formatCode>
                <c:ptCount val="17"/>
                <c:pt idx="0">
                  <c:v>0</c:v>
                </c:pt>
                <c:pt idx="1">
                  <c:v>0.25</c:v>
                </c:pt>
                <c:pt idx="2">
                  <c:v>0.5</c:v>
                </c:pt>
                <c:pt idx="3">
                  <c:v>0.75</c:v>
                </c:pt>
                <c:pt idx="4">
                  <c:v>1</c:v>
                </c:pt>
                <c:pt idx="5">
                  <c:v>1.25</c:v>
                </c:pt>
                <c:pt idx="6">
                  <c:v>1.5</c:v>
                </c:pt>
                <c:pt idx="7">
                  <c:v>1.75</c:v>
                </c:pt>
                <c:pt idx="8">
                  <c:v>2</c:v>
                </c:pt>
                <c:pt idx="9">
                  <c:v>2.25</c:v>
                </c:pt>
                <c:pt idx="10">
                  <c:v>2.5</c:v>
                </c:pt>
                <c:pt idx="11">
                  <c:v>2.75</c:v>
                </c:pt>
                <c:pt idx="12">
                  <c:v>3</c:v>
                </c:pt>
                <c:pt idx="13">
                  <c:v>3.25</c:v>
                </c:pt>
                <c:pt idx="14">
                  <c:v>3.5</c:v>
                </c:pt>
                <c:pt idx="15">
                  <c:v>3.75</c:v>
                </c:pt>
                <c:pt idx="16">
                  <c:v>4</c:v>
                </c:pt>
              </c:numCache>
            </c:numRef>
          </c:xVal>
          <c:yVal>
            <c:numRef>
              <c:f>'Well 5'!$G$7:$G$23</c:f>
              <c:numCache>
                <c:formatCode>0</c:formatCode>
                <c:ptCount val="17"/>
                <c:pt idx="0" formatCode="#,##0">
                  <c:v>40400</c:v>
                </c:pt>
                <c:pt idx="1">
                  <c:v>35375.054794520547</c:v>
                </c:pt>
                <c:pt idx="2">
                  <c:v>29245.726027397261</c:v>
                </c:pt>
                <c:pt idx="3">
                  <c:v>24386.438356164384</c:v>
                </c:pt>
                <c:pt idx="4">
                  <c:v>19251.054794520547</c:v>
                </c:pt>
                <c:pt idx="5">
                  <c:v>15206.25</c:v>
                </c:pt>
                <c:pt idx="6">
                  <c:v>10167.5</c:v>
                </c:pt>
                <c:pt idx="7">
                  <c:v>5128.75</c:v>
                </c:pt>
                <c:pt idx="8">
                  <c:v>90</c:v>
                </c:pt>
                <c:pt idx="9">
                  <c:v>90</c:v>
                </c:pt>
                <c:pt idx="10">
                  <c:v>90</c:v>
                </c:pt>
                <c:pt idx="11">
                  <c:v>90</c:v>
                </c:pt>
                <c:pt idx="12">
                  <c:v>90</c:v>
                </c:pt>
                <c:pt idx="13">
                  <c:v>90</c:v>
                </c:pt>
                <c:pt idx="14">
                  <c:v>90</c:v>
                </c:pt>
                <c:pt idx="15">
                  <c:v>90</c:v>
                </c:pt>
                <c:pt idx="16">
                  <c:v>90</c:v>
                </c:pt>
              </c:numCache>
            </c:numRef>
          </c:yVal>
          <c:smooth val="0"/>
          <c:extLst>
            <c:ext xmlns:c16="http://schemas.microsoft.com/office/drawing/2014/chart" uri="{C3380CC4-5D6E-409C-BE32-E72D297353CC}">
              <c16:uniqueId val="{00000002-3C38-43E7-AD6F-9B0C8612F149}"/>
            </c:ext>
          </c:extLst>
        </c:ser>
        <c:ser>
          <c:idx val="2"/>
          <c:order val="2"/>
          <c:tx>
            <c:strRef>
              <c:f>'Well 5'!$I$5:$J$5</c:f>
              <c:strCache>
                <c:ptCount val="1"/>
                <c:pt idx="0">
                  <c:v>Naphthalenes</c:v>
                </c:pt>
              </c:strCache>
            </c:strRef>
          </c:tx>
          <c:spPr>
            <a:ln w="25400">
              <a:solidFill>
                <a:schemeClr val="accent6"/>
              </a:solidFill>
              <a:prstDash val="sysDash"/>
            </a:ln>
          </c:spPr>
          <c:marker>
            <c:symbol val="triangle"/>
            <c:size val="5"/>
            <c:spPr>
              <a:solidFill>
                <a:srgbClr val="F79646"/>
              </a:solidFill>
              <a:ln>
                <a:solidFill>
                  <a:srgbClr val="FF9900"/>
                </a:solidFill>
                <a:prstDash val="solid"/>
              </a:ln>
            </c:spPr>
          </c:marker>
          <c:xVal>
            <c:numRef>
              <c:f>'Well 5'!$A$7:$A$23</c:f>
              <c:numCache>
                <c:formatCode>#,##0.00_);\(#,##0.00\)</c:formatCode>
                <c:ptCount val="17"/>
                <c:pt idx="0">
                  <c:v>0</c:v>
                </c:pt>
                <c:pt idx="1">
                  <c:v>0.25</c:v>
                </c:pt>
                <c:pt idx="2">
                  <c:v>0.5</c:v>
                </c:pt>
                <c:pt idx="3">
                  <c:v>0.75</c:v>
                </c:pt>
                <c:pt idx="4">
                  <c:v>1</c:v>
                </c:pt>
                <c:pt idx="5">
                  <c:v>1.25</c:v>
                </c:pt>
                <c:pt idx="6">
                  <c:v>1.5</c:v>
                </c:pt>
                <c:pt idx="7">
                  <c:v>1.75</c:v>
                </c:pt>
                <c:pt idx="8">
                  <c:v>2</c:v>
                </c:pt>
                <c:pt idx="9">
                  <c:v>2.25</c:v>
                </c:pt>
                <c:pt idx="10">
                  <c:v>2.5</c:v>
                </c:pt>
                <c:pt idx="11">
                  <c:v>2.75</c:v>
                </c:pt>
                <c:pt idx="12">
                  <c:v>3</c:v>
                </c:pt>
                <c:pt idx="13">
                  <c:v>3.25</c:v>
                </c:pt>
                <c:pt idx="14">
                  <c:v>3.5</c:v>
                </c:pt>
                <c:pt idx="15">
                  <c:v>3.75</c:v>
                </c:pt>
                <c:pt idx="16">
                  <c:v>4</c:v>
                </c:pt>
              </c:numCache>
            </c:numRef>
          </c:xVal>
          <c:yVal>
            <c:numRef>
              <c:f>'Well 5'!$I$7:$I$23</c:f>
              <c:numCache>
                <c:formatCode>0</c:formatCode>
                <c:ptCount val="17"/>
                <c:pt idx="0" formatCode="#,##0">
                  <c:v>283</c:v>
                </c:pt>
                <c:pt idx="1">
                  <c:v>256.44794520547947</c:v>
                </c:pt>
                <c:pt idx="2">
                  <c:v>224.06027397260274</c:v>
                </c:pt>
                <c:pt idx="3">
                  <c:v>198.38356164383561</c:v>
                </c:pt>
                <c:pt idx="4">
                  <c:v>171.24794520547945</c:v>
                </c:pt>
                <c:pt idx="5">
                  <c:v>149.875</c:v>
                </c:pt>
                <c:pt idx="6">
                  <c:v>123.25</c:v>
                </c:pt>
                <c:pt idx="7">
                  <c:v>96.625</c:v>
                </c:pt>
                <c:pt idx="8">
                  <c:v>70</c:v>
                </c:pt>
                <c:pt idx="9">
                  <c:v>70</c:v>
                </c:pt>
                <c:pt idx="10">
                  <c:v>70</c:v>
                </c:pt>
                <c:pt idx="11">
                  <c:v>70</c:v>
                </c:pt>
                <c:pt idx="12">
                  <c:v>70</c:v>
                </c:pt>
                <c:pt idx="13">
                  <c:v>70</c:v>
                </c:pt>
                <c:pt idx="14">
                  <c:v>70</c:v>
                </c:pt>
                <c:pt idx="15">
                  <c:v>70</c:v>
                </c:pt>
                <c:pt idx="16">
                  <c:v>70</c:v>
                </c:pt>
              </c:numCache>
            </c:numRef>
          </c:yVal>
          <c:smooth val="0"/>
          <c:extLst>
            <c:ext xmlns:c16="http://schemas.microsoft.com/office/drawing/2014/chart" uri="{C3380CC4-5D6E-409C-BE32-E72D297353CC}">
              <c16:uniqueId val="{00000003-3C38-43E7-AD6F-9B0C8612F149}"/>
            </c:ext>
          </c:extLst>
        </c:ser>
        <c:ser>
          <c:idx val="3"/>
          <c:order val="3"/>
          <c:tx>
            <c:strRef>
              <c:f>'Well 5'!$K$5:$L$5</c:f>
              <c:strCache>
                <c:ptCount val="1"/>
                <c:pt idx="0">
                  <c:v>MTBE</c:v>
                </c:pt>
              </c:strCache>
            </c:strRef>
          </c:tx>
          <c:spPr>
            <a:ln w="25400">
              <a:solidFill>
                <a:srgbClr val="00B050"/>
              </a:solidFill>
              <a:prstDash val="sysDash"/>
            </a:ln>
          </c:spPr>
          <c:marker>
            <c:symbol val="x"/>
            <c:size val="5"/>
            <c:spPr>
              <a:noFill/>
              <a:ln>
                <a:solidFill>
                  <a:srgbClr val="00B050"/>
                </a:solidFill>
                <a:prstDash val="solid"/>
              </a:ln>
            </c:spPr>
          </c:marker>
          <c:xVal>
            <c:numRef>
              <c:f>'Well 5'!$A$7:$A$23</c:f>
              <c:numCache>
                <c:formatCode>#,##0.00_);\(#,##0.00\)</c:formatCode>
                <c:ptCount val="17"/>
                <c:pt idx="0">
                  <c:v>0</c:v>
                </c:pt>
                <c:pt idx="1">
                  <c:v>0.25</c:v>
                </c:pt>
                <c:pt idx="2">
                  <c:v>0.5</c:v>
                </c:pt>
                <c:pt idx="3">
                  <c:v>0.75</c:v>
                </c:pt>
                <c:pt idx="4">
                  <c:v>1</c:v>
                </c:pt>
                <c:pt idx="5">
                  <c:v>1.25</c:v>
                </c:pt>
                <c:pt idx="6">
                  <c:v>1.5</c:v>
                </c:pt>
                <c:pt idx="7">
                  <c:v>1.75</c:v>
                </c:pt>
                <c:pt idx="8">
                  <c:v>2</c:v>
                </c:pt>
                <c:pt idx="9">
                  <c:v>2.25</c:v>
                </c:pt>
                <c:pt idx="10">
                  <c:v>2.5</c:v>
                </c:pt>
                <c:pt idx="11">
                  <c:v>2.75</c:v>
                </c:pt>
                <c:pt idx="12">
                  <c:v>3</c:v>
                </c:pt>
                <c:pt idx="13">
                  <c:v>3.25</c:v>
                </c:pt>
                <c:pt idx="14">
                  <c:v>3.5</c:v>
                </c:pt>
                <c:pt idx="15">
                  <c:v>3.75</c:v>
                </c:pt>
                <c:pt idx="16">
                  <c:v>4</c:v>
                </c:pt>
              </c:numCache>
            </c:numRef>
          </c:xVal>
          <c:yVal>
            <c:numRef>
              <c:f>'Well 5'!$K$7:$K$23</c:f>
              <c:numCache>
                <c:formatCode>0</c:formatCode>
                <c:ptCount val="17"/>
                <c:pt idx="0" formatCode="#,##0">
                  <c:v>545</c:v>
                </c:pt>
                <c:pt idx="1">
                  <c:v>479.55479452054794</c:v>
                </c:pt>
                <c:pt idx="2">
                  <c:v>399.72602739726028</c:v>
                </c:pt>
                <c:pt idx="3">
                  <c:v>336.43835616438355</c:v>
                </c:pt>
                <c:pt idx="4">
                  <c:v>269.55479452054794</c:v>
                </c:pt>
                <c:pt idx="5">
                  <c:v>216.875</c:v>
                </c:pt>
                <c:pt idx="6">
                  <c:v>151.25</c:v>
                </c:pt>
                <c:pt idx="7">
                  <c:v>85.625</c:v>
                </c:pt>
                <c:pt idx="8">
                  <c:v>20</c:v>
                </c:pt>
                <c:pt idx="9">
                  <c:v>20</c:v>
                </c:pt>
                <c:pt idx="10">
                  <c:v>20</c:v>
                </c:pt>
                <c:pt idx="11">
                  <c:v>20</c:v>
                </c:pt>
                <c:pt idx="12">
                  <c:v>20</c:v>
                </c:pt>
                <c:pt idx="13">
                  <c:v>20</c:v>
                </c:pt>
                <c:pt idx="14">
                  <c:v>20</c:v>
                </c:pt>
                <c:pt idx="15">
                  <c:v>20</c:v>
                </c:pt>
                <c:pt idx="16">
                  <c:v>20</c:v>
                </c:pt>
              </c:numCache>
            </c:numRef>
          </c:yVal>
          <c:smooth val="0"/>
          <c:extLst>
            <c:ext xmlns:c16="http://schemas.microsoft.com/office/drawing/2014/chart" uri="{C3380CC4-5D6E-409C-BE32-E72D297353CC}">
              <c16:uniqueId val="{00000004-3C38-43E7-AD6F-9B0C8612F149}"/>
            </c:ext>
          </c:extLst>
        </c:ser>
        <c:ser>
          <c:idx val="8"/>
          <c:order val="5"/>
          <c:tx>
            <c:v>Benzene Actual</c:v>
          </c:tx>
          <c:spPr>
            <a:ln w="12700">
              <a:solidFill>
                <a:srgbClr val="000080"/>
              </a:solidFill>
              <a:prstDash val="solid"/>
            </a:ln>
          </c:spPr>
          <c:marker>
            <c:symbol val="diamond"/>
            <c:size val="5"/>
            <c:spPr>
              <a:solidFill>
                <a:srgbClr val="000080"/>
              </a:solidFill>
              <a:ln>
                <a:solidFill>
                  <a:srgbClr val="000080"/>
                </a:solidFill>
                <a:prstDash val="solid"/>
              </a:ln>
            </c:spPr>
          </c:marker>
          <c:xVal>
            <c:numRef>
              <c:f>'Well 5'!$D$7:$D$23</c:f>
              <c:numCache>
                <c:formatCode>#,##0.00_);\(#,##0.00\)</c:formatCode>
                <c:ptCount val="17"/>
                <c:pt idx="0">
                  <c:v>0</c:v>
                </c:pt>
                <c:pt idx="1">
                  <c:v>0.24931506849315069</c:v>
                </c:pt>
                <c:pt idx="2">
                  <c:v>0.55342465753424652</c:v>
                </c:pt>
                <c:pt idx="3">
                  <c:v>0.79452054794520544</c:v>
                </c:pt>
                <c:pt idx="4">
                  <c:v>1.0493150684931507</c:v>
                </c:pt>
                <c:pt idx="5">
                  <c:v>1.25</c:v>
                </c:pt>
                <c:pt idx="6">
                  <c:v>1.5</c:v>
                </c:pt>
                <c:pt idx="7">
                  <c:v>1.75</c:v>
                </c:pt>
                <c:pt idx="8">
                  <c:v>2</c:v>
                </c:pt>
                <c:pt idx="9">
                  <c:v>2.25</c:v>
                </c:pt>
                <c:pt idx="10">
                  <c:v>2.5</c:v>
                </c:pt>
                <c:pt idx="11">
                  <c:v>2.75</c:v>
                </c:pt>
                <c:pt idx="12">
                  <c:v>3</c:v>
                </c:pt>
                <c:pt idx="13">
                  <c:v>3.25</c:v>
                </c:pt>
                <c:pt idx="14">
                  <c:v>3.5</c:v>
                </c:pt>
                <c:pt idx="15">
                  <c:v>3.75</c:v>
                </c:pt>
                <c:pt idx="16">
                  <c:v>4</c:v>
                </c:pt>
              </c:numCache>
            </c:numRef>
          </c:xVal>
          <c:yVal>
            <c:numRef>
              <c:f>'Well 5'!$F$7:$F$23</c:f>
              <c:numCache>
                <c:formatCode>General</c:formatCode>
                <c:ptCount val="17"/>
                <c:pt idx="0">
                  <c:v>21000</c:v>
                </c:pt>
              </c:numCache>
            </c:numRef>
          </c:yVal>
          <c:smooth val="0"/>
          <c:extLst>
            <c:ext xmlns:c16="http://schemas.microsoft.com/office/drawing/2014/chart" uri="{C3380CC4-5D6E-409C-BE32-E72D297353CC}">
              <c16:uniqueId val="{00000005-3C38-43E7-AD6F-9B0C8612F149}"/>
            </c:ext>
          </c:extLst>
        </c:ser>
        <c:ser>
          <c:idx val="9"/>
          <c:order val="6"/>
          <c:tx>
            <c:v>TEX Actual</c:v>
          </c:tx>
          <c:spPr>
            <a:ln w="12700">
              <a:solidFill>
                <a:srgbClr val="FF00FF"/>
              </a:solidFill>
              <a:prstDash val="solid"/>
            </a:ln>
          </c:spPr>
          <c:marker>
            <c:symbol val="square"/>
            <c:size val="5"/>
            <c:spPr>
              <a:solidFill>
                <a:srgbClr val="FF00FF"/>
              </a:solidFill>
              <a:ln>
                <a:solidFill>
                  <a:srgbClr val="FF00FF"/>
                </a:solidFill>
                <a:prstDash val="solid"/>
              </a:ln>
            </c:spPr>
          </c:marker>
          <c:xVal>
            <c:numRef>
              <c:f>'Well 5'!$D$7:$D$23</c:f>
              <c:numCache>
                <c:formatCode>#,##0.00_);\(#,##0.00\)</c:formatCode>
                <c:ptCount val="17"/>
                <c:pt idx="0">
                  <c:v>0</c:v>
                </c:pt>
                <c:pt idx="1">
                  <c:v>0.24931506849315069</c:v>
                </c:pt>
                <c:pt idx="2">
                  <c:v>0.55342465753424652</c:v>
                </c:pt>
                <c:pt idx="3">
                  <c:v>0.79452054794520544</c:v>
                </c:pt>
                <c:pt idx="4">
                  <c:v>1.0493150684931507</c:v>
                </c:pt>
                <c:pt idx="5">
                  <c:v>1.25</c:v>
                </c:pt>
                <c:pt idx="6">
                  <c:v>1.5</c:v>
                </c:pt>
                <c:pt idx="7">
                  <c:v>1.75</c:v>
                </c:pt>
                <c:pt idx="8">
                  <c:v>2</c:v>
                </c:pt>
                <c:pt idx="9">
                  <c:v>2.25</c:v>
                </c:pt>
                <c:pt idx="10">
                  <c:v>2.5</c:v>
                </c:pt>
                <c:pt idx="11">
                  <c:v>2.75</c:v>
                </c:pt>
                <c:pt idx="12">
                  <c:v>3</c:v>
                </c:pt>
                <c:pt idx="13">
                  <c:v>3.25</c:v>
                </c:pt>
                <c:pt idx="14">
                  <c:v>3.5</c:v>
                </c:pt>
                <c:pt idx="15">
                  <c:v>3.75</c:v>
                </c:pt>
                <c:pt idx="16">
                  <c:v>4</c:v>
                </c:pt>
              </c:numCache>
            </c:numRef>
          </c:xVal>
          <c:yVal>
            <c:numRef>
              <c:f>'Well 5'!$H$7:$H$23</c:f>
              <c:numCache>
                <c:formatCode>General</c:formatCode>
                <c:ptCount val="17"/>
                <c:pt idx="0">
                  <c:v>40400</c:v>
                </c:pt>
              </c:numCache>
            </c:numRef>
          </c:yVal>
          <c:smooth val="0"/>
          <c:extLst>
            <c:ext xmlns:c16="http://schemas.microsoft.com/office/drawing/2014/chart" uri="{C3380CC4-5D6E-409C-BE32-E72D297353CC}">
              <c16:uniqueId val="{00000006-3C38-43E7-AD6F-9B0C8612F149}"/>
            </c:ext>
          </c:extLst>
        </c:ser>
        <c:ser>
          <c:idx val="10"/>
          <c:order val="7"/>
          <c:tx>
            <c:v>MTBE Actual</c:v>
          </c:tx>
          <c:spPr>
            <a:ln>
              <a:solidFill>
                <a:srgbClr val="00B050"/>
              </a:solidFill>
            </a:ln>
          </c:spPr>
          <c:marker>
            <c:symbol val="x"/>
            <c:size val="7"/>
            <c:spPr>
              <a:noFill/>
              <a:ln>
                <a:solidFill>
                  <a:srgbClr val="00B050"/>
                </a:solidFill>
              </a:ln>
            </c:spPr>
          </c:marker>
          <c:xVal>
            <c:numRef>
              <c:f>'Well 5'!$D$7:$D$23</c:f>
              <c:numCache>
                <c:formatCode>#,##0.00_);\(#,##0.00\)</c:formatCode>
                <c:ptCount val="17"/>
                <c:pt idx="0">
                  <c:v>0</c:v>
                </c:pt>
                <c:pt idx="1">
                  <c:v>0.24931506849315069</c:v>
                </c:pt>
                <c:pt idx="2">
                  <c:v>0.55342465753424652</c:v>
                </c:pt>
                <c:pt idx="3">
                  <c:v>0.79452054794520544</c:v>
                </c:pt>
                <c:pt idx="4">
                  <c:v>1.0493150684931507</c:v>
                </c:pt>
                <c:pt idx="5">
                  <c:v>1.25</c:v>
                </c:pt>
                <c:pt idx="6">
                  <c:v>1.5</c:v>
                </c:pt>
                <c:pt idx="7">
                  <c:v>1.75</c:v>
                </c:pt>
                <c:pt idx="8">
                  <c:v>2</c:v>
                </c:pt>
                <c:pt idx="9">
                  <c:v>2.25</c:v>
                </c:pt>
                <c:pt idx="10">
                  <c:v>2.5</c:v>
                </c:pt>
                <c:pt idx="11">
                  <c:v>2.75</c:v>
                </c:pt>
                <c:pt idx="12">
                  <c:v>3</c:v>
                </c:pt>
                <c:pt idx="13">
                  <c:v>3.25</c:v>
                </c:pt>
                <c:pt idx="14">
                  <c:v>3.5</c:v>
                </c:pt>
                <c:pt idx="15">
                  <c:v>3.75</c:v>
                </c:pt>
                <c:pt idx="16">
                  <c:v>4</c:v>
                </c:pt>
              </c:numCache>
            </c:numRef>
          </c:xVal>
          <c:yVal>
            <c:numRef>
              <c:f>'Well 5'!$L$7:$L$23</c:f>
              <c:numCache>
                <c:formatCode>General</c:formatCode>
                <c:ptCount val="17"/>
                <c:pt idx="0">
                  <c:v>545</c:v>
                </c:pt>
              </c:numCache>
            </c:numRef>
          </c:yVal>
          <c:smooth val="0"/>
          <c:extLst>
            <c:ext xmlns:c16="http://schemas.microsoft.com/office/drawing/2014/chart" uri="{C3380CC4-5D6E-409C-BE32-E72D297353CC}">
              <c16:uniqueId val="{00000007-3C38-43E7-AD6F-9B0C8612F149}"/>
            </c:ext>
          </c:extLst>
        </c:ser>
        <c:ser>
          <c:idx val="4"/>
          <c:order val="8"/>
          <c:tx>
            <c:v>Naph. Actual</c:v>
          </c:tx>
          <c:spPr>
            <a:ln>
              <a:solidFill>
                <a:schemeClr val="accent6"/>
              </a:solidFill>
            </a:ln>
          </c:spPr>
          <c:marker>
            <c:symbol val="triangle"/>
            <c:size val="7"/>
            <c:spPr>
              <a:solidFill>
                <a:srgbClr val="FFC000"/>
              </a:solidFill>
            </c:spPr>
          </c:marker>
          <c:xVal>
            <c:numRef>
              <c:f>'Well 5'!$D$7:$D$23</c:f>
              <c:numCache>
                <c:formatCode>#,##0.00_);\(#,##0.00\)</c:formatCode>
                <c:ptCount val="17"/>
                <c:pt idx="0">
                  <c:v>0</c:v>
                </c:pt>
                <c:pt idx="1">
                  <c:v>0.24931506849315069</c:v>
                </c:pt>
                <c:pt idx="2">
                  <c:v>0.55342465753424652</c:v>
                </c:pt>
                <c:pt idx="3">
                  <c:v>0.79452054794520544</c:v>
                </c:pt>
                <c:pt idx="4">
                  <c:v>1.0493150684931507</c:v>
                </c:pt>
                <c:pt idx="5">
                  <c:v>1.25</c:v>
                </c:pt>
                <c:pt idx="6">
                  <c:v>1.5</c:v>
                </c:pt>
                <c:pt idx="7">
                  <c:v>1.75</c:v>
                </c:pt>
                <c:pt idx="8">
                  <c:v>2</c:v>
                </c:pt>
                <c:pt idx="9">
                  <c:v>2.25</c:v>
                </c:pt>
                <c:pt idx="10">
                  <c:v>2.5</c:v>
                </c:pt>
                <c:pt idx="11">
                  <c:v>2.75</c:v>
                </c:pt>
                <c:pt idx="12">
                  <c:v>3</c:v>
                </c:pt>
                <c:pt idx="13">
                  <c:v>3.25</c:v>
                </c:pt>
                <c:pt idx="14">
                  <c:v>3.5</c:v>
                </c:pt>
                <c:pt idx="15">
                  <c:v>3.75</c:v>
                </c:pt>
                <c:pt idx="16">
                  <c:v>4</c:v>
                </c:pt>
              </c:numCache>
            </c:numRef>
          </c:xVal>
          <c:yVal>
            <c:numRef>
              <c:f>'Well 5'!$J$7:$J$23</c:f>
              <c:numCache>
                <c:formatCode>General</c:formatCode>
                <c:ptCount val="17"/>
                <c:pt idx="0">
                  <c:v>283</c:v>
                </c:pt>
              </c:numCache>
            </c:numRef>
          </c:yVal>
          <c:smooth val="0"/>
          <c:extLst>
            <c:ext xmlns:c16="http://schemas.microsoft.com/office/drawing/2014/chart" uri="{C3380CC4-5D6E-409C-BE32-E72D297353CC}">
              <c16:uniqueId val="{00000008-3C38-43E7-AD6F-9B0C8612F149}"/>
            </c:ext>
          </c:extLst>
        </c:ser>
        <c:dLbls>
          <c:showLegendKey val="0"/>
          <c:showVal val="0"/>
          <c:showCatName val="0"/>
          <c:showSerName val="0"/>
          <c:showPercent val="0"/>
          <c:showBubbleSize val="0"/>
        </c:dLbls>
        <c:axId val="322026912"/>
        <c:axId val="1"/>
      </c:scatterChart>
      <c:valAx>
        <c:axId val="322026912"/>
        <c:scaling>
          <c:orientation val="minMax"/>
          <c:max val="4"/>
          <c:min val="0"/>
        </c:scaling>
        <c:delete val="0"/>
        <c:axPos val="b"/>
        <c:title>
          <c:tx>
            <c:rich>
              <a:bodyPr/>
              <a:lstStyle/>
              <a:p>
                <a:pPr>
                  <a:defRPr sz="1000" b="1" i="0" u="none" strike="noStrike" baseline="0">
                    <a:solidFill>
                      <a:srgbClr val="000000"/>
                    </a:solidFill>
                    <a:latin typeface="Arial"/>
                    <a:ea typeface="Arial"/>
                    <a:cs typeface="Arial"/>
                  </a:defRPr>
                </a:pPr>
                <a:r>
                  <a:rPr lang="en-US"/>
                  <a:t>Cleanup Time (yrs)</a:t>
                </a:r>
              </a:p>
            </c:rich>
          </c:tx>
          <c:layout>
            <c:manualLayout>
              <c:xMode val="edge"/>
              <c:yMode val="edge"/>
              <c:x val="0.43372649033511695"/>
              <c:y val="0.9195921413996357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crossBetween val="midCat"/>
        <c:majorUnit val="0.25"/>
      </c:valAx>
      <c:valAx>
        <c:axId val="1"/>
        <c:scaling>
          <c:orientation val="minMax"/>
          <c:min val="0"/>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a:t>Concentration (ug/l)</a:t>
                </a:r>
              </a:p>
            </c:rich>
          </c:tx>
          <c:layout>
            <c:manualLayout>
              <c:xMode val="edge"/>
              <c:yMode val="edge"/>
              <c:x val="4.2245798349791917E-3"/>
              <c:y val="0.2876559286348866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22026912"/>
        <c:crosses val="autoZero"/>
        <c:crossBetween val="midCat"/>
      </c:valAx>
    </c:plotArea>
    <c:legend>
      <c:legendPos val="r"/>
      <c:layout>
        <c:manualLayout>
          <c:xMode val="edge"/>
          <c:yMode val="edge"/>
          <c:x val="0.87188612099644125"/>
          <c:y val="0.01"/>
          <c:w val="0.12366548042704627"/>
          <c:h val="0.97599999999999998"/>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'Well 6'!$A$1:$C$1</c:f>
          <c:strCache>
            <c:ptCount val="3"/>
            <c:pt idx="0">
              <c:v>Monitoring Well</c:v>
            </c:pt>
            <c:pt idx="2">
              <c:v>MW-6</c:v>
            </c:pt>
          </c:strCache>
        </c:strRef>
      </c:tx>
      <c:layout>
        <c:manualLayout>
          <c:xMode val="edge"/>
          <c:yMode val="edge"/>
          <c:x val="0.44287976174939458"/>
          <c:y val="1.5855330680264658E-2"/>
        </c:manualLayout>
      </c:layout>
      <c:overlay val="0"/>
      <c:spPr>
        <a:noFill/>
        <a:ln w="25400">
          <a:noFill/>
        </a:ln>
      </c:spPr>
      <c:txPr>
        <a:bodyPr/>
        <a:lstStyle/>
        <a:p>
          <a:pPr>
            <a:defRPr sz="1000" b="1"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6.9706037669424431E-2"/>
          <c:y val="0.1087202718006796"/>
          <c:w val="0.78718535469107564"/>
          <c:h val="0.75424688561721409"/>
        </c:manualLayout>
      </c:layout>
      <c:scatterChart>
        <c:scatterStyle val="smoothMarker"/>
        <c:varyColors val="0"/>
        <c:ser>
          <c:idx val="7"/>
          <c:order val="4"/>
          <c:tx>
            <c:v>Cleanup Time</c:v>
          </c:tx>
          <c:spPr>
            <a:ln w="12700">
              <a:solidFill>
                <a:srgbClr val="0000FF"/>
              </a:solidFill>
              <a:prstDash val="solid"/>
            </a:ln>
          </c:spPr>
          <c:marker>
            <c:symbol val="none"/>
          </c:marker>
          <c:xVal>
            <c:numRef>
              <c:f>'Well 6'!$C$34:$C$35</c:f>
              <c:numCache>
                <c:formatCode>General</c:formatCode>
                <c:ptCount val="2"/>
                <c:pt idx="0">
                  <c:v>2</c:v>
                </c:pt>
                <c:pt idx="1">
                  <c:v>2</c:v>
                </c:pt>
              </c:numCache>
            </c:numRef>
          </c:xVal>
          <c:yVal>
            <c:numRef>
              <c:f>'Well 6'!$E$34:$E$35</c:f>
              <c:numCache>
                <c:formatCode>#,##0</c:formatCode>
                <c:ptCount val="2"/>
                <c:pt idx="0" formatCode="General">
                  <c:v>0</c:v>
                </c:pt>
                <c:pt idx="1">
                  <c:v>32700</c:v>
                </c:pt>
              </c:numCache>
            </c:numRef>
          </c:yVal>
          <c:smooth val="1"/>
          <c:extLst>
            <c:ext xmlns:c16="http://schemas.microsoft.com/office/drawing/2014/chart" uri="{C3380CC4-5D6E-409C-BE32-E72D297353CC}">
              <c16:uniqueId val="{00000000-AB62-46B8-9F4D-EE48DE0DC984}"/>
            </c:ext>
          </c:extLst>
        </c:ser>
        <c:dLbls>
          <c:showLegendKey val="0"/>
          <c:showVal val="0"/>
          <c:showCatName val="0"/>
          <c:showSerName val="0"/>
          <c:showPercent val="0"/>
          <c:showBubbleSize val="0"/>
        </c:dLbls>
        <c:axId val="322027568"/>
        <c:axId val="1"/>
      </c:scatterChart>
      <c:scatterChart>
        <c:scatterStyle val="lineMarker"/>
        <c:varyColors val="0"/>
        <c:ser>
          <c:idx val="0"/>
          <c:order val="0"/>
          <c:tx>
            <c:strRef>
              <c:f>'Well 6'!$E$5:$F$5</c:f>
              <c:strCache>
                <c:ptCount val="1"/>
                <c:pt idx="0">
                  <c:v>Benzene</c:v>
                </c:pt>
              </c:strCache>
            </c:strRef>
          </c:tx>
          <c:spPr>
            <a:ln w="25400">
              <a:solidFill>
                <a:srgbClr val="000080"/>
              </a:solidFill>
              <a:prstDash val="sysDash"/>
            </a:ln>
          </c:spPr>
          <c:marker>
            <c:symbol val="diamond"/>
            <c:size val="5"/>
            <c:spPr>
              <a:solidFill>
                <a:srgbClr val="000080"/>
              </a:solidFill>
              <a:ln>
                <a:solidFill>
                  <a:srgbClr val="000080"/>
                </a:solidFill>
                <a:prstDash val="solid"/>
              </a:ln>
            </c:spPr>
          </c:marker>
          <c:xVal>
            <c:numRef>
              <c:f>'Well 6'!$A$7:$A$23</c:f>
              <c:numCache>
                <c:formatCode>#,##0.00_);\(#,##0.00\)</c:formatCode>
                <c:ptCount val="17"/>
                <c:pt idx="0">
                  <c:v>0</c:v>
                </c:pt>
                <c:pt idx="1">
                  <c:v>0.25</c:v>
                </c:pt>
                <c:pt idx="2">
                  <c:v>0.5</c:v>
                </c:pt>
                <c:pt idx="3">
                  <c:v>0.75</c:v>
                </c:pt>
                <c:pt idx="4">
                  <c:v>1</c:v>
                </c:pt>
                <c:pt idx="5">
                  <c:v>1.25</c:v>
                </c:pt>
                <c:pt idx="6">
                  <c:v>1.5</c:v>
                </c:pt>
                <c:pt idx="7">
                  <c:v>1.75</c:v>
                </c:pt>
                <c:pt idx="8">
                  <c:v>2</c:v>
                </c:pt>
                <c:pt idx="9">
                  <c:v>2.25</c:v>
                </c:pt>
                <c:pt idx="10">
                  <c:v>2.5</c:v>
                </c:pt>
                <c:pt idx="11">
                  <c:v>2.75</c:v>
                </c:pt>
                <c:pt idx="12">
                  <c:v>3</c:v>
                </c:pt>
                <c:pt idx="13">
                  <c:v>3.25</c:v>
                </c:pt>
                <c:pt idx="14">
                  <c:v>3.5</c:v>
                </c:pt>
                <c:pt idx="15">
                  <c:v>3.75</c:v>
                </c:pt>
                <c:pt idx="16">
                  <c:v>4</c:v>
                </c:pt>
              </c:numCache>
            </c:numRef>
          </c:xVal>
          <c:yVal>
            <c:numRef>
              <c:f>'Well 6'!$E$7:$E$23</c:f>
              <c:numCache>
                <c:formatCode>0</c:formatCode>
                <c:ptCount val="17"/>
                <c:pt idx="0" formatCode="#,##0">
                  <c:v>16000</c:v>
                </c:pt>
                <c:pt idx="1">
                  <c:v>14005.604109589041</c:v>
                </c:pt>
                <c:pt idx="2">
                  <c:v>11572.879452054796</c:v>
                </c:pt>
                <c:pt idx="3">
                  <c:v>9644.232876712329</c:v>
                </c:pt>
                <c:pt idx="4">
                  <c:v>7606.004109589041</c:v>
                </c:pt>
                <c:pt idx="5">
                  <c:v>6000.625</c:v>
                </c:pt>
                <c:pt idx="6">
                  <c:v>4000.75</c:v>
                </c:pt>
                <c:pt idx="7">
                  <c:v>2000.875</c:v>
                </c:pt>
                <c:pt idx="8">
                  <c:v>1</c:v>
                </c:pt>
                <c:pt idx="9">
                  <c:v>1</c:v>
                </c:pt>
                <c:pt idx="10">
                  <c:v>1</c:v>
                </c:pt>
                <c:pt idx="11">
                  <c:v>1</c:v>
                </c:pt>
                <c:pt idx="12">
                  <c:v>1</c:v>
                </c:pt>
                <c:pt idx="13">
                  <c:v>1</c:v>
                </c:pt>
                <c:pt idx="14">
                  <c:v>1</c:v>
                </c:pt>
                <c:pt idx="15">
                  <c:v>1</c:v>
                </c:pt>
                <c:pt idx="16">
                  <c:v>1</c:v>
                </c:pt>
              </c:numCache>
            </c:numRef>
          </c:yVal>
          <c:smooth val="0"/>
          <c:extLst>
            <c:ext xmlns:c16="http://schemas.microsoft.com/office/drawing/2014/chart" uri="{C3380CC4-5D6E-409C-BE32-E72D297353CC}">
              <c16:uniqueId val="{00000001-AB62-46B8-9F4D-EE48DE0DC984}"/>
            </c:ext>
          </c:extLst>
        </c:ser>
        <c:ser>
          <c:idx val="1"/>
          <c:order val="1"/>
          <c:tx>
            <c:v>TEX</c:v>
          </c:tx>
          <c:spPr>
            <a:ln w="25400">
              <a:solidFill>
                <a:srgbClr val="FF00FF"/>
              </a:solidFill>
              <a:prstDash val="sysDash"/>
            </a:ln>
          </c:spPr>
          <c:marker>
            <c:symbol val="square"/>
            <c:size val="5"/>
            <c:spPr>
              <a:solidFill>
                <a:srgbClr val="FF00FF"/>
              </a:solidFill>
              <a:ln>
                <a:solidFill>
                  <a:srgbClr val="FF00FF"/>
                </a:solidFill>
                <a:prstDash val="solid"/>
              </a:ln>
            </c:spPr>
          </c:marker>
          <c:xVal>
            <c:numRef>
              <c:f>'Well 6'!$A$7:$A$23</c:f>
              <c:numCache>
                <c:formatCode>#,##0.00_);\(#,##0.00\)</c:formatCode>
                <c:ptCount val="17"/>
                <c:pt idx="0">
                  <c:v>0</c:v>
                </c:pt>
                <c:pt idx="1">
                  <c:v>0.25</c:v>
                </c:pt>
                <c:pt idx="2">
                  <c:v>0.5</c:v>
                </c:pt>
                <c:pt idx="3">
                  <c:v>0.75</c:v>
                </c:pt>
                <c:pt idx="4">
                  <c:v>1</c:v>
                </c:pt>
                <c:pt idx="5">
                  <c:v>1.25</c:v>
                </c:pt>
                <c:pt idx="6">
                  <c:v>1.5</c:v>
                </c:pt>
                <c:pt idx="7">
                  <c:v>1.75</c:v>
                </c:pt>
                <c:pt idx="8">
                  <c:v>2</c:v>
                </c:pt>
                <c:pt idx="9">
                  <c:v>2.25</c:v>
                </c:pt>
                <c:pt idx="10">
                  <c:v>2.5</c:v>
                </c:pt>
                <c:pt idx="11">
                  <c:v>2.75</c:v>
                </c:pt>
                <c:pt idx="12">
                  <c:v>3</c:v>
                </c:pt>
                <c:pt idx="13">
                  <c:v>3.25</c:v>
                </c:pt>
                <c:pt idx="14">
                  <c:v>3.5</c:v>
                </c:pt>
                <c:pt idx="15">
                  <c:v>3.75</c:v>
                </c:pt>
                <c:pt idx="16">
                  <c:v>4</c:v>
                </c:pt>
              </c:numCache>
            </c:numRef>
          </c:xVal>
          <c:yVal>
            <c:numRef>
              <c:f>'Well 6'!$G$7:$G$23</c:f>
              <c:numCache>
                <c:formatCode>0</c:formatCode>
                <c:ptCount val="17"/>
                <c:pt idx="0" formatCode="#,##0">
                  <c:v>32700</c:v>
                </c:pt>
                <c:pt idx="1">
                  <c:v>28634.917808219179</c:v>
                </c:pt>
                <c:pt idx="2">
                  <c:v>23676.410958904111</c:v>
                </c:pt>
                <c:pt idx="3">
                  <c:v>19745.342465753427</c:v>
                </c:pt>
                <c:pt idx="4">
                  <c:v>15590.917808219179</c:v>
                </c:pt>
                <c:pt idx="5">
                  <c:v>12318.75</c:v>
                </c:pt>
                <c:pt idx="6">
                  <c:v>8242.5</c:v>
                </c:pt>
                <c:pt idx="7">
                  <c:v>4166.25</c:v>
                </c:pt>
                <c:pt idx="8">
                  <c:v>90</c:v>
                </c:pt>
                <c:pt idx="9">
                  <c:v>90</c:v>
                </c:pt>
                <c:pt idx="10">
                  <c:v>90</c:v>
                </c:pt>
                <c:pt idx="11">
                  <c:v>90</c:v>
                </c:pt>
                <c:pt idx="12">
                  <c:v>90</c:v>
                </c:pt>
                <c:pt idx="13">
                  <c:v>90</c:v>
                </c:pt>
                <c:pt idx="14">
                  <c:v>90</c:v>
                </c:pt>
                <c:pt idx="15">
                  <c:v>90</c:v>
                </c:pt>
                <c:pt idx="16">
                  <c:v>90</c:v>
                </c:pt>
              </c:numCache>
            </c:numRef>
          </c:yVal>
          <c:smooth val="0"/>
          <c:extLst>
            <c:ext xmlns:c16="http://schemas.microsoft.com/office/drawing/2014/chart" uri="{C3380CC4-5D6E-409C-BE32-E72D297353CC}">
              <c16:uniqueId val="{00000002-AB62-46B8-9F4D-EE48DE0DC984}"/>
            </c:ext>
          </c:extLst>
        </c:ser>
        <c:ser>
          <c:idx val="2"/>
          <c:order val="2"/>
          <c:tx>
            <c:strRef>
              <c:f>'Well 6'!$I$5:$J$5</c:f>
              <c:strCache>
                <c:ptCount val="1"/>
                <c:pt idx="0">
                  <c:v>Naphthalenes</c:v>
                </c:pt>
              </c:strCache>
            </c:strRef>
          </c:tx>
          <c:spPr>
            <a:ln w="25400">
              <a:solidFill>
                <a:schemeClr val="accent6"/>
              </a:solidFill>
              <a:prstDash val="sysDash"/>
            </a:ln>
          </c:spPr>
          <c:marker>
            <c:symbol val="triangle"/>
            <c:size val="5"/>
            <c:spPr>
              <a:solidFill>
                <a:srgbClr val="F79646"/>
              </a:solidFill>
              <a:ln>
                <a:solidFill>
                  <a:srgbClr val="FF9900"/>
                </a:solidFill>
                <a:prstDash val="solid"/>
              </a:ln>
            </c:spPr>
          </c:marker>
          <c:xVal>
            <c:numRef>
              <c:f>'Well 6'!$A$7:$A$23</c:f>
              <c:numCache>
                <c:formatCode>#,##0.00_);\(#,##0.00\)</c:formatCode>
                <c:ptCount val="17"/>
                <c:pt idx="0">
                  <c:v>0</c:v>
                </c:pt>
                <c:pt idx="1">
                  <c:v>0.25</c:v>
                </c:pt>
                <c:pt idx="2">
                  <c:v>0.5</c:v>
                </c:pt>
                <c:pt idx="3">
                  <c:v>0.75</c:v>
                </c:pt>
                <c:pt idx="4">
                  <c:v>1</c:v>
                </c:pt>
                <c:pt idx="5">
                  <c:v>1.25</c:v>
                </c:pt>
                <c:pt idx="6">
                  <c:v>1.5</c:v>
                </c:pt>
                <c:pt idx="7">
                  <c:v>1.75</c:v>
                </c:pt>
                <c:pt idx="8">
                  <c:v>2</c:v>
                </c:pt>
                <c:pt idx="9">
                  <c:v>2.25</c:v>
                </c:pt>
                <c:pt idx="10">
                  <c:v>2.5</c:v>
                </c:pt>
                <c:pt idx="11">
                  <c:v>2.75</c:v>
                </c:pt>
                <c:pt idx="12">
                  <c:v>3</c:v>
                </c:pt>
                <c:pt idx="13">
                  <c:v>3.25</c:v>
                </c:pt>
                <c:pt idx="14">
                  <c:v>3.5</c:v>
                </c:pt>
                <c:pt idx="15">
                  <c:v>3.75</c:v>
                </c:pt>
                <c:pt idx="16">
                  <c:v>4</c:v>
                </c:pt>
              </c:numCache>
            </c:numRef>
          </c:xVal>
          <c:yVal>
            <c:numRef>
              <c:f>'Well 6'!$I$7:$I$23</c:f>
              <c:numCache>
                <c:formatCode>0</c:formatCode>
                <c:ptCount val="17"/>
                <c:pt idx="0" formatCode="#,##0">
                  <c:v>252</c:v>
                </c:pt>
                <c:pt idx="1">
                  <c:v>229.31232876712329</c:v>
                </c:pt>
                <c:pt idx="2">
                  <c:v>201.63835616438357</c:v>
                </c:pt>
                <c:pt idx="3">
                  <c:v>179.69863013698631</c:v>
                </c:pt>
                <c:pt idx="4">
                  <c:v>156.51232876712328</c:v>
                </c:pt>
                <c:pt idx="5">
                  <c:v>138.25</c:v>
                </c:pt>
                <c:pt idx="6">
                  <c:v>115.5</c:v>
                </c:pt>
                <c:pt idx="7">
                  <c:v>92.75</c:v>
                </c:pt>
                <c:pt idx="8">
                  <c:v>70</c:v>
                </c:pt>
                <c:pt idx="9">
                  <c:v>70</c:v>
                </c:pt>
                <c:pt idx="10">
                  <c:v>70</c:v>
                </c:pt>
                <c:pt idx="11">
                  <c:v>70</c:v>
                </c:pt>
                <c:pt idx="12">
                  <c:v>70</c:v>
                </c:pt>
                <c:pt idx="13">
                  <c:v>70</c:v>
                </c:pt>
                <c:pt idx="14">
                  <c:v>70</c:v>
                </c:pt>
                <c:pt idx="15">
                  <c:v>70</c:v>
                </c:pt>
                <c:pt idx="16">
                  <c:v>70</c:v>
                </c:pt>
              </c:numCache>
            </c:numRef>
          </c:yVal>
          <c:smooth val="0"/>
          <c:extLst>
            <c:ext xmlns:c16="http://schemas.microsoft.com/office/drawing/2014/chart" uri="{C3380CC4-5D6E-409C-BE32-E72D297353CC}">
              <c16:uniqueId val="{00000003-AB62-46B8-9F4D-EE48DE0DC984}"/>
            </c:ext>
          </c:extLst>
        </c:ser>
        <c:ser>
          <c:idx val="3"/>
          <c:order val="3"/>
          <c:tx>
            <c:strRef>
              <c:f>'Well 6'!$K$5:$L$5</c:f>
              <c:strCache>
                <c:ptCount val="1"/>
                <c:pt idx="0">
                  <c:v>MTBE</c:v>
                </c:pt>
              </c:strCache>
            </c:strRef>
          </c:tx>
          <c:spPr>
            <a:ln w="25400">
              <a:solidFill>
                <a:srgbClr val="00B050"/>
              </a:solidFill>
              <a:prstDash val="sysDash"/>
            </a:ln>
          </c:spPr>
          <c:marker>
            <c:symbol val="x"/>
            <c:size val="5"/>
            <c:spPr>
              <a:noFill/>
              <a:ln>
                <a:solidFill>
                  <a:srgbClr val="00B050"/>
                </a:solidFill>
                <a:prstDash val="solid"/>
              </a:ln>
            </c:spPr>
          </c:marker>
          <c:xVal>
            <c:numRef>
              <c:f>'Well 6'!$A$7:$A$23</c:f>
              <c:numCache>
                <c:formatCode>#,##0.00_);\(#,##0.00\)</c:formatCode>
                <c:ptCount val="17"/>
                <c:pt idx="0">
                  <c:v>0</c:v>
                </c:pt>
                <c:pt idx="1">
                  <c:v>0.25</c:v>
                </c:pt>
                <c:pt idx="2">
                  <c:v>0.5</c:v>
                </c:pt>
                <c:pt idx="3">
                  <c:v>0.75</c:v>
                </c:pt>
                <c:pt idx="4">
                  <c:v>1</c:v>
                </c:pt>
                <c:pt idx="5">
                  <c:v>1.25</c:v>
                </c:pt>
                <c:pt idx="6">
                  <c:v>1.5</c:v>
                </c:pt>
                <c:pt idx="7">
                  <c:v>1.75</c:v>
                </c:pt>
                <c:pt idx="8">
                  <c:v>2</c:v>
                </c:pt>
                <c:pt idx="9">
                  <c:v>2.25</c:v>
                </c:pt>
                <c:pt idx="10">
                  <c:v>2.5</c:v>
                </c:pt>
                <c:pt idx="11">
                  <c:v>2.75</c:v>
                </c:pt>
                <c:pt idx="12">
                  <c:v>3</c:v>
                </c:pt>
                <c:pt idx="13">
                  <c:v>3.25</c:v>
                </c:pt>
                <c:pt idx="14">
                  <c:v>3.5</c:v>
                </c:pt>
                <c:pt idx="15">
                  <c:v>3.75</c:v>
                </c:pt>
                <c:pt idx="16">
                  <c:v>4</c:v>
                </c:pt>
              </c:numCache>
            </c:numRef>
          </c:xVal>
          <c:yVal>
            <c:numRef>
              <c:f>'Well 6'!$K$7:$K$23</c:f>
              <c:numCache>
                <c:formatCode>0</c:formatCode>
                <c:ptCount val="17"/>
                <c:pt idx="0" formatCode="#,##0">
                  <c:v>3210</c:v>
                </c:pt>
                <c:pt idx="1">
                  <c:v>2812.3424657534247</c:v>
                </c:pt>
                <c:pt idx="2">
                  <c:v>2327.2876712328771</c:v>
                </c:pt>
                <c:pt idx="3">
                  <c:v>1942.7397260273974</c:v>
                </c:pt>
                <c:pt idx="4">
                  <c:v>1536.3424657534247</c:v>
                </c:pt>
                <c:pt idx="5">
                  <c:v>1216.25</c:v>
                </c:pt>
                <c:pt idx="6">
                  <c:v>817.5</c:v>
                </c:pt>
                <c:pt idx="7">
                  <c:v>418.75</c:v>
                </c:pt>
                <c:pt idx="8">
                  <c:v>20</c:v>
                </c:pt>
                <c:pt idx="9">
                  <c:v>20</c:v>
                </c:pt>
                <c:pt idx="10">
                  <c:v>20</c:v>
                </c:pt>
                <c:pt idx="11">
                  <c:v>20</c:v>
                </c:pt>
                <c:pt idx="12">
                  <c:v>20</c:v>
                </c:pt>
                <c:pt idx="13">
                  <c:v>20</c:v>
                </c:pt>
                <c:pt idx="14">
                  <c:v>20</c:v>
                </c:pt>
                <c:pt idx="15">
                  <c:v>20</c:v>
                </c:pt>
                <c:pt idx="16">
                  <c:v>20</c:v>
                </c:pt>
              </c:numCache>
            </c:numRef>
          </c:yVal>
          <c:smooth val="0"/>
          <c:extLst>
            <c:ext xmlns:c16="http://schemas.microsoft.com/office/drawing/2014/chart" uri="{C3380CC4-5D6E-409C-BE32-E72D297353CC}">
              <c16:uniqueId val="{00000004-AB62-46B8-9F4D-EE48DE0DC984}"/>
            </c:ext>
          </c:extLst>
        </c:ser>
        <c:ser>
          <c:idx val="8"/>
          <c:order val="5"/>
          <c:tx>
            <c:v>Benzene Actual</c:v>
          </c:tx>
          <c:spPr>
            <a:ln w="12700">
              <a:solidFill>
                <a:srgbClr val="000080"/>
              </a:solidFill>
              <a:prstDash val="solid"/>
            </a:ln>
          </c:spPr>
          <c:marker>
            <c:symbol val="diamond"/>
            <c:size val="5"/>
            <c:spPr>
              <a:solidFill>
                <a:srgbClr val="000080"/>
              </a:solidFill>
              <a:ln>
                <a:solidFill>
                  <a:srgbClr val="000080"/>
                </a:solidFill>
                <a:prstDash val="solid"/>
              </a:ln>
            </c:spPr>
          </c:marker>
          <c:xVal>
            <c:numRef>
              <c:f>'Well 6'!$D$7:$D$23</c:f>
              <c:numCache>
                <c:formatCode>#,##0.00_);\(#,##0.00\)</c:formatCode>
                <c:ptCount val="17"/>
                <c:pt idx="0">
                  <c:v>0</c:v>
                </c:pt>
                <c:pt idx="1">
                  <c:v>0.24931506849315069</c:v>
                </c:pt>
                <c:pt idx="2">
                  <c:v>0.55342465753424652</c:v>
                </c:pt>
                <c:pt idx="3">
                  <c:v>0.79452054794520544</c:v>
                </c:pt>
                <c:pt idx="4">
                  <c:v>1.0493150684931507</c:v>
                </c:pt>
                <c:pt idx="5">
                  <c:v>1.25</c:v>
                </c:pt>
                <c:pt idx="6">
                  <c:v>1.5</c:v>
                </c:pt>
                <c:pt idx="7">
                  <c:v>1.75</c:v>
                </c:pt>
                <c:pt idx="8">
                  <c:v>2</c:v>
                </c:pt>
                <c:pt idx="9">
                  <c:v>2.25</c:v>
                </c:pt>
                <c:pt idx="10">
                  <c:v>2.5</c:v>
                </c:pt>
                <c:pt idx="11">
                  <c:v>2.75</c:v>
                </c:pt>
                <c:pt idx="12">
                  <c:v>3</c:v>
                </c:pt>
                <c:pt idx="13">
                  <c:v>3.25</c:v>
                </c:pt>
                <c:pt idx="14">
                  <c:v>3.5</c:v>
                </c:pt>
                <c:pt idx="15">
                  <c:v>3.75</c:v>
                </c:pt>
                <c:pt idx="16">
                  <c:v>4</c:v>
                </c:pt>
              </c:numCache>
            </c:numRef>
          </c:xVal>
          <c:yVal>
            <c:numRef>
              <c:f>'Well 6'!$F$7:$F$23</c:f>
              <c:numCache>
                <c:formatCode>General</c:formatCode>
                <c:ptCount val="17"/>
                <c:pt idx="0">
                  <c:v>16000</c:v>
                </c:pt>
              </c:numCache>
            </c:numRef>
          </c:yVal>
          <c:smooth val="0"/>
          <c:extLst>
            <c:ext xmlns:c16="http://schemas.microsoft.com/office/drawing/2014/chart" uri="{C3380CC4-5D6E-409C-BE32-E72D297353CC}">
              <c16:uniqueId val="{00000005-AB62-46B8-9F4D-EE48DE0DC984}"/>
            </c:ext>
          </c:extLst>
        </c:ser>
        <c:ser>
          <c:idx val="9"/>
          <c:order val="6"/>
          <c:tx>
            <c:v>TEX Actual</c:v>
          </c:tx>
          <c:spPr>
            <a:ln w="12700">
              <a:solidFill>
                <a:srgbClr val="FF00FF"/>
              </a:solidFill>
              <a:prstDash val="solid"/>
            </a:ln>
          </c:spPr>
          <c:marker>
            <c:symbol val="square"/>
            <c:size val="5"/>
            <c:spPr>
              <a:solidFill>
                <a:srgbClr val="FF00FF"/>
              </a:solidFill>
              <a:ln>
                <a:solidFill>
                  <a:srgbClr val="FF00FF"/>
                </a:solidFill>
                <a:prstDash val="solid"/>
              </a:ln>
            </c:spPr>
          </c:marker>
          <c:xVal>
            <c:numRef>
              <c:f>'Well 6'!$D$7:$D$23</c:f>
              <c:numCache>
                <c:formatCode>#,##0.00_);\(#,##0.00\)</c:formatCode>
                <c:ptCount val="17"/>
                <c:pt idx="0">
                  <c:v>0</c:v>
                </c:pt>
                <c:pt idx="1">
                  <c:v>0.24931506849315069</c:v>
                </c:pt>
                <c:pt idx="2">
                  <c:v>0.55342465753424652</c:v>
                </c:pt>
                <c:pt idx="3">
                  <c:v>0.79452054794520544</c:v>
                </c:pt>
                <c:pt idx="4">
                  <c:v>1.0493150684931507</c:v>
                </c:pt>
                <c:pt idx="5">
                  <c:v>1.25</c:v>
                </c:pt>
                <c:pt idx="6">
                  <c:v>1.5</c:v>
                </c:pt>
                <c:pt idx="7">
                  <c:v>1.75</c:v>
                </c:pt>
                <c:pt idx="8">
                  <c:v>2</c:v>
                </c:pt>
                <c:pt idx="9">
                  <c:v>2.25</c:v>
                </c:pt>
                <c:pt idx="10">
                  <c:v>2.5</c:v>
                </c:pt>
                <c:pt idx="11">
                  <c:v>2.75</c:v>
                </c:pt>
                <c:pt idx="12">
                  <c:v>3</c:v>
                </c:pt>
                <c:pt idx="13">
                  <c:v>3.25</c:v>
                </c:pt>
                <c:pt idx="14">
                  <c:v>3.5</c:v>
                </c:pt>
                <c:pt idx="15">
                  <c:v>3.75</c:v>
                </c:pt>
                <c:pt idx="16">
                  <c:v>4</c:v>
                </c:pt>
              </c:numCache>
            </c:numRef>
          </c:xVal>
          <c:yVal>
            <c:numRef>
              <c:f>'Well 6'!$H$7:$H$23</c:f>
              <c:numCache>
                <c:formatCode>General</c:formatCode>
                <c:ptCount val="17"/>
                <c:pt idx="0">
                  <c:v>32700</c:v>
                </c:pt>
              </c:numCache>
            </c:numRef>
          </c:yVal>
          <c:smooth val="0"/>
          <c:extLst>
            <c:ext xmlns:c16="http://schemas.microsoft.com/office/drawing/2014/chart" uri="{C3380CC4-5D6E-409C-BE32-E72D297353CC}">
              <c16:uniqueId val="{00000006-AB62-46B8-9F4D-EE48DE0DC984}"/>
            </c:ext>
          </c:extLst>
        </c:ser>
        <c:ser>
          <c:idx val="10"/>
          <c:order val="7"/>
          <c:tx>
            <c:v>MTBE Actual</c:v>
          </c:tx>
          <c:spPr>
            <a:ln>
              <a:solidFill>
                <a:srgbClr val="00B050"/>
              </a:solidFill>
            </a:ln>
          </c:spPr>
          <c:marker>
            <c:symbol val="x"/>
            <c:size val="7"/>
            <c:spPr>
              <a:noFill/>
              <a:ln>
                <a:solidFill>
                  <a:srgbClr val="00B050"/>
                </a:solidFill>
              </a:ln>
            </c:spPr>
          </c:marker>
          <c:xVal>
            <c:numRef>
              <c:f>'Well 6'!$D$7:$D$23</c:f>
              <c:numCache>
                <c:formatCode>#,##0.00_);\(#,##0.00\)</c:formatCode>
                <c:ptCount val="17"/>
                <c:pt idx="0">
                  <c:v>0</c:v>
                </c:pt>
                <c:pt idx="1">
                  <c:v>0.24931506849315069</c:v>
                </c:pt>
                <c:pt idx="2">
                  <c:v>0.55342465753424652</c:v>
                </c:pt>
                <c:pt idx="3">
                  <c:v>0.79452054794520544</c:v>
                </c:pt>
                <c:pt idx="4">
                  <c:v>1.0493150684931507</c:v>
                </c:pt>
                <c:pt idx="5">
                  <c:v>1.25</c:v>
                </c:pt>
                <c:pt idx="6">
                  <c:v>1.5</c:v>
                </c:pt>
                <c:pt idx="7">
                  <c:v>1.75</c:v>
                </c:pt>
                <c:pt idx="8">
                  <c:v>2</c:v>
                </c:pt>
                <c:pt idx="9">
                  <c:v>2.25</c:v>
                </c:pt>
                <c:pt idx="10">
                  <c:v>2.5</c:v>
                </c:pt>
                <c:pt idx="11">
                  <c:v>2.75</c:v>
                </c:pt>
                <c:pt idx="12">
                  <c:v>3</c:v>
                </c:pt>
                <c:pt idx="13">
                  <c:v>3.25</c:v>
                </c:pt>
                <c:pt idx="14">
                  <c:v>3.5</c:v>
                </c:pt>
                <c:pt idx="15">
                  <c:v>3.75</c:v>
                </c:pt>
                <c:pt idx="16">
                  <c:v>4</c:v>
                </c:pt>
              </c:numCache>
            </c:numRef>
          </c:xVal>
          <c:yVal>
            <c:numRef>
              <c:f>'Well 6'!$L$7:$L$23</c:f>
              <c:numCache>
                <c:formatCode>General</c:formatCode>
                <c:ptCount val="17"/>
                <c:pt idx="0">
                  <c:v>3210</c:v>
                </c:pt>
              </c:numCache>
            </c:numRef>
          </c:yVal>
          <c:smooth val="0"/>
          <c:extLst>
            <c:ext xmlns:c16="http://schemas.microsoft.com/office/drawing/2014/chart" uri="{C3380CC4-5D6E-409C-BE32-E72D297353CC}">
              <c16:uniqueId val="{00000007-AB62-46B8-9F4D-EE48DE0DC984}"/>
            </c:ext>
          </c:extLst>
        </c:ser>
        <c:ser>
          <c:idx val="4"/>
          <c:order val="8"/>
          <c:tx>
            <c:v>Naph. Actual</c:v>
          </c:tx>
          <c:spPr>
            <a:ln>
              <a:solidFill>
                <a:schemeClr val="accent6"/>
              </a:solidFill>
            </a:ln>
          </c:spPr>
          <c:marker>
            <c:symbol val="triangle"/>
            <c:size val="7"/>
            <c:spPr>
              <a:solidFill>
                <a:srgbClr val="FFC000"/>
              </a:solidFill>
            </c:spPr>
          </c:marker>
          <c:xVal>
            <c:numRef>
              <c:f>'Well 6'!$D$7:$D$23</c:f>
              <c:numCache>
                <c:formatCode>#,##0.00_);\(#,##0.00\)</c:formatCode>
                <c:ptCount val="17"/>
                <c:pt idx="0">
                  <c:v>0</c:v>
                </c:pt>
                <c:pt idx="1">
                  <c:v>0.24931506849315069</c:v>
                </c:pt>
                <c:pt idx="2">
                  <c:v>0.55342465753424652</c:v>
                </c:pt>
                <c:pt idx="3">
                  <c:v>0.79452054794520544</c:v>
                </c:pt>
                <c:pt idx="4">
                  <c:v>1.0493150684931507</c:v>
                </c:pt>
                <c:pt idx="5">
                  <c:v>1.25</c:v>
                </c:pt>
                <c:pt idx="6">
                  <c:v>1.5</c:v>
                </c:pt>
                <c:pt idx="7">
                  <c:v>1.75</c:v>
                </c:pt>
                <c:pt idx="8">
                  <c:v>2</c:v>
                </c:pt>
                <c:pt idx="9">
                  <c:v>2.25</c:v>
                </c:pt>
                <c:pt idx="10">
                  <c:v>2.5</c:v>
                </c:pt>
                <c:pt idx="11">
                  <c:v>2.75</c:v>
                </c:pt>
                <c:pt idx="12">
                  <c:v>3</c:v>
                </c:pt>
                <c:pt idx="13">
                  <c:v>3.25</c:v>
                </c:pt>
                <c:pt idx="14">
                  <c:v>3.5</c:v>
                </c:pt>
                <c:pt idx="15">
                  <c:v>3.75</c:v>
                </c:pt>
                <c:pt idx="16">
                  <c:v>4</c:v>
                </c:pt>
              </c:numCache>
            </c:numRef>
          </c:xVal>
          <c:yVal>
            <c:numRef>
              <c:f>'Well 6'!$J$7:$J$23</c:f>
              <c:numCache>
                <c:formatCode>General</c:formatCode>
                <c:ptCount val="17"/>
                <c:pt idx="0">
                  <c:v>252</c:v>
                </c:pt>
              </c:numCache>
            </c:numRef>
          </c:yVal>
          <c:smooth val="0"/>
          <c:extLst>
            <c:ext xmlns:c16="http://schemas.microsoft.com/office/drawing/2014/chart" uri="{C3380CC4-5D6E-409C-BE32-E72D297353CC}">
              <c16:uniqueId val="{00000008-AB62-46B8-9F4D-EE48DE0DC984}"/>
            </c:ext>
          </c:extLst>
        </c:ser>
        <c:dLbls>
          <c:showLegendKey val="0"/>
          <c:showVal val="0"/>
          <c:showCatName val="0"/>
          <c:showSerName val="0"/>
          <c:showPercent val="0"/>
          <c:showBubbleSize val="0"/>
        </c:dLbls>
        <c:axId val="322027568"/>
        <c:axId val="1"/>
      </c:scatterChart>
      <c:valAx>
        <c:axId val="322027568"/>
        <c:scaling>
          <c:orientation val="minMax"/>
          <c:max val="4"/>
          <c:min val="0"/>
        </c:scaling>
        <c:delete val="0"/>
        <c:axPos val="b"/>
        <c:title>
          <c:tx>
            <c:rich>
              <a:bodyPr/>
              <a:lstStyle/>
              <a:p>
                <a:pPr>
                  <a:defRPr sz="1000" b="1" i="0" u="none" strike="noStrike" baseline="0">
                    <a:solidFill>
                      <a:srgbClr val="000000"/>
                    </a:solidFill>
                    <a:latin typeface="Arial"/>
                    <a:ea typeface="Arial"/>
                    <a:cs typeface="Arial"/>
                  </a:defRPr>
                </a:pPr>
                <a:r>
                  <a:rPr lang="en-US"/>
                  <a:t>Cleanup Time (yrs)</a:t>
                </a:r>
              </a:p>
            </c:rich>
          </c:tx>
          <c:layout>
            <c:manualLayout>
              <c:xMode val="edge"/>
              <c:yMode val="edge"/>
              <c:x val="0.43372649033511695"/>
              <c:y val="0.9195921413996357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crossBetween val="midCat"/>
        <c:majorUnit val="0.25"/>
      </c:valAx>
      <c:valAx>
        <c:axId val="1"/>
        <c:scaling>
          <c:orientation val="minMax"/>
          <c:min val="0"/>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a:t>Concentration (ug/l)</a:t>
                </a:r>
              </a:p>
            </c:rich>
          </c:tx>
          <c:layout>
            <c:manualLayout>
              <c:xMode val="edge"/>
              <c:yMode val="edge"/>
              <c:x val="4.2245798349791917E-3"/>
              <c:y val="0.2876559286348866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22027568"/>
        <c:crosses val="autoZero"/>
        <c:crossBetween val="midCat"/>
      </c:valAx>
    </c:plotArea>
    <c:legend>
      <c:legendPos val="r"/>
      <c:layout>
        <c:manualLayout>
          <c:xMode val="edge"/>
          <c:yMode val="edge"/>
          <c:x val="0.87188612099644125"/>
          <c:y val="0.01"/>
          <c:w val="0.12366548042704627"/>
          <c:h val="0.97599999999999998"/>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orientation="landscape"/>
  </c:printSettings>
</c:chartSpace>
</file>

<file path=xl/ctrlProps/ctrlProp1.xml><?xml version="1.0" encoding="utf-8"?>
<formControlPr xmlns="http://schemas.microsoft.com/office/spreadsheetml/2009/9/main" objectType="Drop" dropLines="4" dropStyle="combo" dx="22" fmlaLink="$B$30" fmlaRange="$A$18:$B$21" sel="1" val="0"/>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29</xdr:row>
          <xdr:rowOff>0</xdr:rowOff>
        </xdr:from>
        <xdr:to>
          <xdr:col>1</xdr:col>
          <xdr:colOff>876300</xdr:colOff>
          <xdr:row>35</xdr:row>
          <xdr:rowOff>19050</xdr:rowOff>
        </xdr:to>
        <xdr:sp macro="" textlink="">
          <xdr:nvSpPr>
            <xdr:cNvPr id="11265" name="Drop Down 1" descr="Selected Active Remediation Goal dropdown" hidden="1">
              <a:extLst>
                <a:ext uri="{63B3BB69-23CF-44E3-9099-C40C66FF867C}">
                  <a14:compatExt spid="_x0000_s11265"/>
                </a:ext>
                <a:ext uri="{FF2B5EF4-FFF2-40B4-BE49-F238E27FC236}">
                  <a16:creationId xmlns:a16="http://schemas.microsoft.com/office/drawing/2014/main" id="{00000000-0008-0000-01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24</xdr:row>
      <xdr:rowOff>57150</xdr:rowOff>
    </xdr:from>
    <xdr:to>
      <xdr:col>17</xdr:col>
      <xdr:colOff>561975</xdr:colOff>
      <xdr:row>60</xdr:row>
      <xdr:rowOff>123825</xdr:rowOff>
    </xdr:to>
    <xdr:graphicFrame macro="">
      <xdr:nvGraphicFramePr>
        <xdr:cNvPr id="10324" name="Chart 8" descr="graph" title="Monitoring Well MW-1">
          <a:extLst>
            <a:ext uri="{FF2B5EF4-FFF2-40B4-BE49-F238E27FC236}">
              <a16:creationId xmlns:a16="http://schemas.microsoft.com/office/drawing/2014/main" id="{30F449DB-29BC-46DA-A57A-A028A297D2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24</xdr:row>
      <xdr:rowOff>57150</xdr:rowOff>
    </xdr:from>
    <xdr:to>
      <xdr:col>17</xdr:col>
      <xdr:colOff>561975</xdr:colOff>
      <xdr:row>60</xdr:row>
      <xdr:rowOff>123825</xdr:rowOff>
    </xdr:to>
    <xdr:graphicFrame macro="">
      <xdr:nvGraphicFramePr>
        <xdr:cNvPr id="343056" name="Chart 8" descr="graph" title="Monitoring Well MW-2">
          <a:extLst>
            <a:ext uri="{FF2B5EF4-FFF2-40B4-BE49-F238E27FC236}">
              <a16:creationId xmlns:a16="http://schemas.microsoft.com/office/drawing/2014/main" id="{C7819B3E-BB16-4837-B42D-8818542B2F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24</xdr:row>
      <xdr:rowOff>57150</xdr:rowOff>
    </xdr:from>
    <xdr:to>
      <xdr:col>17</xdr:col>
      <xdr:colOff>561975</xdr:colOff>
      <xdr:row>60</xdr:row>
      <xdr:rowOff>123825</xdr:rowOff>
    </xdr:to>
    <xdr:graphicFrame macro="">
      <xdr:nvGraphicFramePr>
        <xdr:cNvPr id="345104" name="Chart 8" descr="graph" title="Monitoring Well MW-3 ">
          <a:extLst>
            <a:ext uri="{FF2B5EF4-FFF2-40B4-BE49-F238E27FC236}">
              <a16:creationId xmlns:a16="http://schemas.microsoft.com/office/drawing/2014/main" id="{B1998D0A-C17E-409B-9416-9CCD5AA970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24</xdr:row>
      <xdr:rowOff>57150</xdr:rowOff>
    </xdr:from>
    <xdr:to>
      <xdr:col>17</xdr:col>
      <xdr:colOff>561975</xdr:colOff>
      <xdr:row>60</xdr:row>
      <xdr:rowOff>123825</xdr:rowOff>
    </xdr:to>
    <xdr:graphicFrame macro="">
      <xdr:nvGraphicFramePr>
        <xdr:cNvPr id="347152" name="Chart 8" descr="graph" title="Monitoring Well MW-4">
          <a:extLst>
            <a:ext uri="{FF2B5EF4-FFF2-40B4-BE49-F238E27FC236}">
              <a16:creationId xmlns:a16="http://schemas.microsoft.com/office/drawing/2014/main" id="{8EE50C10-FF48-46AF-AB6E-F26AD8EC65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24</xdr:row>
      <xdr:rowOff>57150</xdr:rowOff>
    </xdr:from>
    <xdr:to>
      <xdr:col>17</xdr:col>
      <xdr:colOff>561975</xdr:colOff>
      <xdr:row>60</xdr:row>
      <xdr:rowOff>123825</xdr:rowOff>
    </xdr:to>
    <xdr:graphicFrame macro="">
      <xdr:nvGraphicFramePr>
        <xdr:cNvPr id="349200" name="Chart 8" descr="graph" title="Monitoring Well MW-5">
          <a:extLst>
            <a:ext uri="{FF2B5EF4-FFF2-40B4-BE49-F238E27FC236}">
              <a16:creationId xmlns:a16="http://schemas.microsoft.com/office/drawing/2014/main" id="{A2FD5237-45C7-4AD7-A813-BF2AF06CB3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24</xdr:row>
      <xdr:rowOff>57150</xdr:rowOff>
    </xdr:from>
    <xdr:to>
      <xdr:col>17</xdr:col>
      <xdr:colOff>561975</xdr:colOff>
      <xdr:row>60</xdr:row>
      <xdr:rowOff>123825</xdr:rowOff>
    </xdr:to>
    <xdr:graphicFrame macro="">
      <xdr:nvGraphicFramePr>
        <xdr:cNvPr id="351248" name="Chart 8" descr="graph" title="Monitoring Well MW-6">
          <a:extLst>
            <a:ext uri="{FF2B5EF4-FFF2-40B4-BE49-F238E27FC236}">
              <a16:creationId xmlns:a16="http://schemas.microsoft.com/office/drawing/2014/main" id="{0A827FCC-DB9B-4074-8230-E0409FC35B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workbookViewId="0">
      <selection activeCell="L15" sqref="L15"/>
    </sheetView>
  </sheetViews>
  <sheetFormatPr defaultRowHeight="12.75" x14ac:dyDescent="0.2"/>
  <sheetData>
    <row r="1" spans="1:10" ht="13.15" customHeight="1" x14ac:dyDescent="0.2">
      <c r="A1" s="138" t="s">
        <v>69</v>
      </c>
      <c r="B1" s="138"/>
      <c r="C1" s="138"/>
      <c r="D1" s="138"/>
      <c r="E1" s="138"/>
      <c r="F1" s="138"/>
      <c r="G1" s="138"/>
      <c r="H1" s="138"/>
      <c r="I1" s="138"/>
      <c r="J1" s="138"/>
    </row>
    <row r="2" spans="1:10" x14ac:dyDescent="0.2">
      <c r="A2" s="138"/>
      <c r="B2" s="138"/>
      <c r="C2" s="138"/>
      <c r="D2" s="138"/>
      <c r="E2" s="138"/>
      <c r="F2" s="138"/>
      <c r="G2" s="138"/>
      <c r="H2" s="138"/>
      <c r="I2" s="138"/>
      <c r="J2" s="138"/>
    </row>
    <row r="3" spans="1:10" x14ac:dyDescent="0.2">
      <c r="A3" s="138"/>
      <c r="B3" s="138"/>
      <c r="C3" s="138"/>
      <c r="D3" s="138"/>
      <c r="E3" s="138"/>
      <c r="F3" s="138"/>
      <c r="G3" s="138"/>
      <c r="H3" s="138"/>
      <c r="I3" s="138"/>
      <c r="J3" s="138"/>
    </row>
    <row r="4" spans="1:10" x14ac:dyDescent="0.2">
      <c r="A4" s="138"/>
      <c r="B4" s="138"/>
      <c r="C4" s="138"/>
      <c r="D4" s="138"/>
      <c r="E4" s="138"/>
      <c r="F4" s="138"/>
      <c r="G4" s="138"/>
      <c r="H4" s="138"/>
      <c r="I4" s="138"/>
      <c r="J4" s="138"/>
    </row>
    <row r="5" spans="1:10" x14ac:dyDescent="0.2">
      <c r="A5" s="138"/>
      <c r="B5" s="138"/>
      <c r="C5" s="138"/>
      <c r="D5" s="138"/>
      <c r="E5" s="138"/>
      <c r="F5" s="138"/>
      <c r="G5" s="138"/>
      <c r="H5" s="138"/>
      <c r="I5" s="138"/>
      <c r="J5" s="138"/>
    </row>
    <row r="6" spans="1:10" x14ac:dyDescent="0.2">
      <c r="A6" s="138"/>
      <c r="B6" s="138"/>
      <c r="C6" s="138"/>
      <c r="D6" s="138"/>
      <c r="E6" s="138"/>
      <c r="F6" s="138"/>
      <c r="G6" s="138"/>
      <c r="H6" s="138"/>
      <c r="I6" s="138"/>
      <c r="J6" s="138"/>
    </row>
    <row r="7" spans="1:10" x14ac:dyDescent="0.2">
      <c r="A7" s="138"/>
      <c r="B7" s="138"/>
      <c r="C7" s="138"/>
      <c r="D7" s="138"/>
      <c r="E7" s="138"/>
      <c r="F7" s="138"/>
      <c r="G7" s="138"/>
      <c r="H7" s="138"/>
      <c r="I7" s="138"/>
      <c r="J7" s="138"/>
    </row>
    <row r="8" spans="1:10" x14ac:dyDescent="0.2">
      <c r="A8" s="138"/>
      <c r="B8" s="138"/>
      <c r="C8" s="138"/>
      <c r="D8" s="138"/>
      <c r="E8" s="138"/>
      <c r="F8" s="138"/>
      <c r="G8" s="138"/>
      <c r="H8" s="138"/>
      <c r="I8" s="138"/>
      <c r="J8" s="138"/>
    </row>
    <row r="9" spans="1:10" x14ac:dyDescent="0.2">
      <c r="A9" s="138"/>
      <c r="B9" s="138"/>
      <c r="C9" s="138"/>
      <c r="D9" s="138"/>
      <c r="E9" s="138"/>
      <c r="F9" s="138"/>
      <c r="G9" s="138"/>
      <c r="H9" s="138"/>
      <c r="I9" s="138"/>
      <c r="J9" s="138"/>
    </row>
    <row r="10" spans="1:10" x14ac:dyDescent="0.2">
      <c r="A10" s="138"/>
      <c r="B10" s="138"/>
      <c r="C10" s="138"/>
      <c r="D10" s="138"/>
      <c r="E10" s="138"/>
      <c r="F10" s="138"/>
      <c r="G10" s="138"/>
      <c r="H10" s="138"/>
      <c r="I10" s="138"/>
      <c r="J10" s="138"/>
    </row>
    <row r="11" spans="1:10" x14ac:dyDescent="0.2">
      <c r="A11" s="138"/>
      <c r="B11" s="138"/>
      <c r="C11" s="138"/>
      <c r="D11" s="138"/>
      <c r="E11" s="138"/>
      <c r="F11" s="138"/>
      <c r="G11" s="138"/>
      <c r="H11" s="138"/>
      <c r="I11" s="138"/>
      <c r="J11" s="138"/>
    </row>
    <row r="12" spans="1:10" x14ac:dyDescent="0.2">
      <c r="A12" s="138"/>
      <c r="B12" s="138"/>
      <c r="C12" s="138"/>
      <c r="D12" s="138"/>
      <c r="E12" s="138"/>
      <c r="F12" s="138"/>
      <c r="G12" s="138"/>
      <c r="H12" s="138"/>
      <c r="I12" s="138"/>
      <c r="J12" s="138"/>
    </row>
    <row r="13" spans="1:10" x14ac:dyDescent="0.2">
      <c r="A13" s="138"/>
      <c r="B13" s="138"/>
      <c r="C13" s="138"/>
      <c r="D13" s="138"/>
      <c r="E13" s="138"/>
      <c r="F13" s="138"/>
      <c r="G13" s="138"/>
      <c r="H13" s="138"/>
      <c r="I13" s="138"/>
      <c r="J13" s="138"/>
    </row>
    <row r="14" spans="1:10" x14ac:dyDescent="0.2">
      <c r="A14" s="138"/>
      <c r="B14" s="138"/>
      <c r="C14" s="138"/>
      <c r="D14" s="138"/>
      <c r="E14" s="138"/>
      <c r="F14" s="138"/>
      <c r="G14" s="138"/>
      <c r="H14" s="138"/>
      <c r="I14" s="138"/>
      <c r="J14" s="138"/>
    </row>
    <row r="15" spans="1:10" x14ac:dyDescent="0.2">
      <c r="A15" s="138"/>
      <c r="B15" s="138"/>
      <c r="C15" s="138"/>
      <c r="D15" s="138"/>
      <c r="E15" s="138"/>
      <c r="F15" s="138"/>
      <c r="G15" s="138"/>
      <c r="H15" s="138"/>
      <c r="I15" s="138"/>
      <c r="J15" s="138"/>
    </row>
    <row r="16" spans="1:10" x14ac:dyDescent="0.2">
      <c r="A16" s="138"/>
      <c r="B16" s="138"/>
      <c r="C16" s="138"/>
      <c r="D16" s="138"/>
      <c r="E16" s="138"/>
      <c r="F16" s="138"/>
      <c r="G16" s="138"/>
      <c r="H16" s="138"/>
      <c r="I16" s="138"/>
      <c r="J16" s="138"/>
    </row>
    <row r="17" spans="1:10" x14ac:dyDescent="0.2">
      <c r="A17" s="138"/>
      <c r="B17" s="138"/>
      <c r="C17" s="138"/>
      <c r="D17" s="138"/>
      <c r="E17" s="138"/>
      <c r="F17" s="138"/>
      <c r="G17" s="138"/>
      <c r="H17" s="138"/>
      <c r="I17" s="138"/>
      <c r="J17" s="138"/>
    </row>
    <row r="18" spans="1:10" x14ac:dyDescent="0.2">
      <c r="A18" s="138"/>
      <c r="B18" s="138"/>
      <c r="C18" s="138"/>
      <c r="D18" s="138"/>
      <c r="E18" s="138"/>
      <c r="F18" s="138"/>
      <c r="G18" s="138"/>
      <c r="H18" s="138"/>
      <c r="I18" s="138"/>
      <c r="J18" s="138"/>
    </row>
    <row r="19" spans="1:10" x14ac:dyDescent="0.2">
      <c r="A19" s="138"/>
      <c r="B19" s="138"/>
      <c r="C19" s="138"/>
      <c r="D19" s="138"/>
      <c r="E19" s="138"/>
      <c r="F19" s="138"/>
      <c r="G19" s="138"/>
      <c r="H19" s="138"/>
      <c r="I19" s="138"/>
      <c r="J19" s="138"/>
    </row>
    <row r="20" spans="1:10" x14ac:dyDescent="0.2">
      <c r="A20" s="138"/>
      <c r="B20" s="138"/>
      <c r="C20" s="138"/>
      <c r="D20" s="138"/>
      <c r="E20" s="138"/>
      <c r="F20" s="138"/>
      <c r="G20" s="138"/>
      <c r="H20" s="138"/>
      <c r="I20" s="138"/>
      <c r="J20" s="138"/>
    </row>
    <row r="21" spans="1:10" x14ac:dyDescent="0.2">
      <c r="A21" s="138"/>
      <c r="B21" s="138"/>
      <c r="C21" s="138"/>
      <c r="D21" s="138"/>
      <c r="E21" s="138"/>
      <c r="F21" s="138"/>
      <c r="G21" s="138"/>
      <c r="H21" s="138"/>
      <c r="I21" s="138"/>
      <c r="J21" s="138"/>
    </row>
    <row r="22" spans="1:10" x14ac:dyDescent="0.2">
      <c r="A22" s="138"/>
      <c r="B22" s="138"/>
      <c r="C22" s="138"/>
      <c r="D22" s="138"/>
      <c r="E22" s="138"/>
      <c r="F22" s="138"/>
      <c r="G22" s="138"/>
      <c r="H22" s="138"/>
      <c r="I22" s="138"/>
      <c r="J22" s="138"/>
    </row>
    <row r="23" spans="1:10" x14ac:dyDescent="0.2">
      <c r="A23" s="138"/>
      <c r="B23" s="138"/>
      <c r="C23" s="138"/>
      <c r="D23" s="138"/>
      <c r="E23" s="138"/>
      <c r="F23" s="138"/>
      <c r="G23" s="138"/>
      <c r="H23" s="138"/>
      <c r="I23" s="138"/>
      <c r="J23" s="138"/>
    </row>
    <row r="24" spans="1:10" x14ac:dyDescent="0.2">
      <c r="A24" s="138"/>
      <c r="B24" s="138"/>
      <c r="C24" s="138"/>
      <c r="D24" s="138"/>
      <c r="E24" s="138"/>
      <c r="F24" s="138"/>
      <c r="G24" s="138"/>
      <c r="H24" s="138"/>
      <c r="I24" s="138"/>
      <c r="J24" s="138"/>
    </row>
    <row r="25" spans="1:10" x14ac:dyDescent="0.2">
      <c r="A25" s="138"/>
      <c r="B25" s="138"/>
      <c r="C25" s="138"/>
      <c r="D25" s="138"/>
      <c r="E25" s="138"/>
      <c r="F25" s="138"/>
      <c r="G25" s="138"/>
      <c r="H25" s="138"/>
      <c r="I25" s="138"/>
      <c r="J25" s="138"/>
    </row>
    <row r="26" spans="1:10" x14ac:dyDescent="0.2">
      <c r="A26" s="138"/>
      <c r="B26" s="138"/>
      <c r="C26" s="138"/>
      <c r="D26" s="138"/>
      <c r="E26" s="138"/>
      <c r="F26" s="138"/>
      <c r="G26" s="138"/>
      <c r="H26" s="138"/>
      <c r="I26" s="138"/>
      <c r="J26" s="138"/>
    </row>
    <row r="27" spans="1:10" x14ac:dyDescent="0.2">
      <c r="A27" s="138"/>
      <c r="B27" s="138"/>
      <c r="C27" s="138"/>
      <c r="D27" s="138"/>
      <c r="E27" s="138"/>
      <c r="F27" s="138"/>
      <c r="G27" s="138"/>
      <c r="H27" s="138"/>
      <c r="I27" s="138"/>
      <c r="J27" s="138"/>
    </row>
    <row r="28" spans="1:10" x14ac:dyDescent="0.2">
      <c r="A28" s="138"/>
      <c r="B28" s="138"/>
      <c r="C28" s="138"/>
      <c r="D28" s="138"/>
      <c r="E28" s="138"/>
      <c r="F28" s="138"/>
      <c r="G28" s="138"/>
      <c r="H28" s="138"/>
      <c r="I28" s="138"/>
      <c r="J28" s="138"/>
    </row>
    <row r="29" spans="1:10" x14ac:dyDescent="0.2">
      <c r="A29" s="138"/>
      <c r="B29" s="138"/>
      <c r="C29" s="138"/>
      <c r="D29" s="138"/>
      <c r="E29" s="138"/>
      <c r="F29" s="138"/>
      <c r="G29" s="138"/>
      <c r="H29" s="138"/>
      <c r="I29" s="138"/>
      <c r="J29" s="138"/>
    </row>
    <row r="30" spans="1:10" x14ac:dyDescent="0.2">
      <c r="A30" s="138"/>
      <c r="B30" s="138"/>
      <c r="C30" s="138"/>
      <c r="D30" s="138"/>
      <c r="E30" s="138"/>
      <c r="F30" s="138"/>
      <c r="G30" s="138"/>
      <c r="H30" s="138"/>
      <c r="I30" s="138"/>
      <c r="J30" s="138"/>
    </row>
    <row r="31" spans="1:10" ht="34.15" customHeight="1" x14ac:dyDescent="0.2">
      <c r="A31" s="138"/>
      <c r="B31" s="138"/>
      <c r="C31" s="138"/>
      <c r="D31" s="138"/>
      <c r="E31" s="138"/>
      <c r="F31" s="138"/>
      <c r="G31" s="138"/>
      <c r="H31" s="138"/>
      <c r="I31" s="138"/>
      <c r="J31" s="138"/>
    </row>
  </sheetData>
  <mergeCells count="1">
    <mergeCell ref="A1:J3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45"/>
  <sheetViews>
    <sheetView topLeftCell="A4" zoomScaleNormal="100" zoomScaleSheetLayoutView="100" workbookViewId="0">
      <selection activeCell="B8" sqref="B8"/>
    </sheetView>
  </sheetViews>
  <sheetFormatPr defaultRowHeight="12.75" x14ac:dyDescent="0.2"/>
  <cols>
    <col min="1" max="1" width="21.42578125" style="39" customWidth="1"/>
    <col min="2" max="2" width="13.28515625" style="39" customWidth="1"/>
    <col min="3" max="16" width="8.7109375" style="39" customWidth="1"/>
    <col min="17" max="16384" width="9.140625" style="39"/>
  </cols>
  <sheetData>
    <row r="1" spans="1:20" ht="18.75" thickBot="1" x14ac:dyDescent="0.3">
      <c r="A1" s="78" t="s">
        <v>52</v>
      </c>
      <c r="B1" s="78"/>
      <c r="C1" s="78"/>
      <c r="D1" s="78"/>
      <c r="E1" s="78"/>
      <c r="F1" s="78"/>
      <c r="G1" s="78"/>
      <c r="H1" s="78"/>
      <c r="I1" s="78"/>
      <c r="J1" s="78"/>
      <c r="K1" s="78"/>
      <c r="L1" s="78"/>
      <c r="M1" s="78"/>
      <c r="N1" s="78"/>
      <c r="O1" s="78"/>
    </row>
    <row r="2" spans="1:20" s="79" customFormat="1" ht="17.45" customHeight="1" x14ac:dyDescent="0.25">
      <c r="A2" s="25" t="s">
        <v>53</v>
      </c>
      <c r="B2" s="169" t="s">
        <v>58</v>
      </c>
      <c r="C2" s="170"/>
      <c r="D2" s="38"/>
      <c r="E2" s="173" t="s">
        <v>56</v>
      </c>
      <c r="F2" s="174"/>
      <c r="G2" s="174"/>
      <c r="H2" s="175">
        <v>40544</v>
      </c>
      <c r="I2" s="176"/>
      <c r="J2" s="38"/>
      <c r="K2" s="38"/>
      <c r="L2" s="38"/>
      <c r="M2" s="38"/>
      <c r="N2" s="38"/>
      <c r="O2" s="38"/>
    </row>
    <row r="3" spans="1:20" s="79" customFormat="1" ht="17.45" customHeight="1" thickBot="1" x14ac:dyDescent="0.3">
      <c r="A3" s="26" t="s">
        <v>54</v>
      </c>
      <c r="B3" s="171">
        <v>123456789</v>
      </c>
      <c r="C3" s="172"/>
      <c r="D3" s="38"/>
      <c r="E3" s="177" t="s">
        <v>57</v>
      </c>
      <c r="F3" s="178"/>
      <c r="G3" s="178"/>
      <c r="H3" s="179">
        <v>40558</v>
      </c>
      <c r="I3" s="180"/>
      <c r="J3" s="38"/>
      <c r="K3" s="38"/>
      <c r="L3" s="38"/>
      <c r="M3" s="38"/>
      <c r="N3" s="38"/>
      <c r="O3" s="38"/>
    </row>
    <row r="4" spans="1:20" ht="13.5" thickBot="1" x14ac:dyDescent="0.25"/>
    <row r="5" spans="1:20" ht="16.5" thickBot="1" x14ac:dyDescent="0.3">
      <c r="A5" s="156" t="s">
        <v>51</v>
      </c>
      <c r="B5" s="157"/>
      <c r="C5" s="157"/>
      <c r="D5" s="157"/>
      <c r="E5" s="157"/>
      <c r="F5" s="157"/>
      <c r="G5" s="157"/>
      <c r="H5" s="157"/>
      <c r="I5" s="157"/>
      <c r="J5" s="157"/>
      <c r="K5" s="157"/>
      <c r="L5" s="157"/>
      <c r="M5" s="157"/>
      <c r="N5" s="157"/>
      <c r="O5" s="158"/>
    </row>
    <row r="6" spans="1:20" ht="13.5" thickBot="1" x14ac:dyDescent="0.25">
      <c r="A6" s="165" t="s">
        <v>36</v>
      </c>
      <c r="B6" s="166"/>
      <c r="C6" s="31" t="s">
        <v>21</v>
      </c>
      <c r="D6" s="142" t="s">
        <v>23</v>
      </c>
      <c r="E6" s="143"/>
      <c r="F6" s="143"/>
      <c r="G6" s="144"/>
      <c r="H6" s="142" t="s">
        <v>22</v>
      </c>
      <c r="I6" s="143"/>
      <c r="J6" s="143"/>
      <c r="K6" s="144"/>
      <c r="L6" s="31" t="s">
        <v>24</v>
      </c>
      <c r="M6" s="31" t="s">
        <v>26</v>
      </c>
      <c r="N6" s="31" t="s">
        <v>27</v>
      </c>
      <c r="O6" s="31" t="s">
        <v>29</v>
      </c>
    </row>
    <row r="7" spans="1:20" ht="30" customHeight="1" thickBot="1" x14ac:dyDescent="0.25">
      <c r="A7" s="22" t="s">
        <v>46</v>
      </c>
      <c r="B7" s="24" t="s">
        <v>55</v>
      </c>
      <c r="C7" s="27" t="s">
        <v>7</v>
      </c>
      <c r="D7" s="28" t="s">
        <v>8</v>
      </c>
      <c r="E7" s="29" t="s">
        <v>13</v>
      </c>
      <c r="F7" s="29" t="s">
        <v>9</v>
      </c>
      <c r="G7" s="30" t="s">
        <v>44</v>
      </c>
      <c r="H7" s="28" t="s">
        <v>33</v>
      </c>
      <c r="I7" s="29" t="s">
        <v>10</v>
      </c>
      <c r="J7" s="29" t="s">
        <v>11</v>
      </c>
      <c r="K7" s="30" t="s">
        <v>45</v>
      </c>
      <c r="L7" s="27" t="s">
        <v>12</v>
      </c>
      <c r="M7" s="27" t="s">
        <v>4</v>
      </c>
      <c r="N7" s="27" t="s">
        <v>62</v>
      </c>
      <c r="O7" s="27" t="s">
        <v>63</v>
      </c>
      <c r="P7" s="80"/>
      <c r="Q7" s="81"/>
      <c r="R7" s="81"/>
      <c r="S7" s="81"/>
      <c r="T7" s="81"/>
    </row>
    <row r="8" spans="1:20" ht="14.25" customHeight="1" x14ac:dyDescent="0.2">
      <c r="A8" s="23" t="s">
        <v>0</v>
      </c>
      <c r="B8" s="94" t="s">
        <v>38</v>
      </c>
      <c r="C8" s="109">
        <v>800</v>
      </c>
      <c r="D8" s="110">
        <v>60</v>
      </c>
      <c r="E8" s="111">
        <v>90</v>
      </c>
      <c r="F8" s="111">
        <v>800</v>
      </c>
      <c r="G8" s="112">
        <f t="shared" ref="G8:G13" si="0">SUM(D8:F8)</f>
        <v>950</v>
      </c>
      <c r="H8" s="113">
        <v>150</v>
      </c>
      <c r="I8" s="114">
        <v>33</v>
      </c>
      <c r="J8" s="114">
        <v>60</v>
      </c>
      <c r="K8" s="105">
        <f t="shared" ref="K8:K13" si="1">SUM(H8:J8)</f>
        <v>243</v>
      </c>
      <c r="L8" s="115">
        <v>900</v>
      </c>
      <c r="M8" s="116"/>
      <c r="N8" s="116"/>
      <c r="O8" s="116"/>
      <c r="P8" s="80"/>
    </row>
    <row r="9" spans="1:20" ht="14.25" customHeight="1" x14ac:dyDescent="0.2">
      <c r="A9" s="3" t="s">
        <v>1</v>
      </c>
      <c r="B9" s="95" t="s">
        <v>39</v>
      </c>
      <c r="C9" s="117">
        <v>2000</v>
      </c>
      <c r="D9" s="98">
        <v>16000</v>
      </c>
      <c r="E9" s="99">
        <v>1300</v>
      </c>
      <c r="F9" s="99">
        <v>8800</v>
      </c>
      <c r="G9" s="118">
        <f t="shared" si="0"/>
        <v>26100</v>
      </c>
      <c r="H9" s="119">
        <v>260</v>
      </c>
      <c r="I9" s="103">
        <v>65</v>
      </c>
      <c r="J9" s="103">
        <v>120</v>
      </c>
      <c r="K9" s="120">
        <f t="shared" si="1"/>
        <v>445</v>
      </c>
      <c r="L9" s="121">
        <v>800</v>
      </c>
      <c r="M9" s="122"/>
      <c r="N9" s="122"/>
      <c r="O9" s="122"/>
      <c r="P9" s="80"/>
    </row>
    <row r="10" spans="1:20" ht="14.25" customHeight="1" x14ac:dyDescent="0.2">
      <c r="A10" s="3" t="s">
        <v>2</v>
      </c>
      <c r="B10" s="95" t="s">
        <v>40</v>
      </c>
      <c r="C10" s="117">
        <v>2500</v>
      </c>
      <c r="D10" s="119">
        <v>17000</v>
      </c>
      <c r="E10" s="103">
        <v>1200</v>
      </c>
      <c r="F10" s="103">
        <v>8200</v>
      </c>
      <c r="G10" s="118">
        <f t="shared" si="0"/>
        <v>26400</v>
      </c>
      <c r="H10" s="98">
        <v>160</v>
      </c>
      <c r="I10" s="99">
        <v>29</v>
      </c>
      <c r="J10" s="99">
        <v>59</v>
      </c>
      <c r="K10" s="120">
        <f t="shared" si="1"/>
        <v>248</v>
      </c>
      <c r="L10" s="121">
        <v>700</v>
      </c>
      <c r="M10" s="122"/>
      <c r="N10" s="122"/>
      <c r="O10" s="122"/>
      <c r="P10" s="80"/>
    </row>
    <row r="11" spans="1:20" ht="14.25" customHeight="1" x14ac:dyDescent="0.2">
      <c r="A11" s="14" t="s">
        <v>3</v>
      </c>
      <c r="B11" s="95" t="s">
        <v>41</v>
      </c>
      <c r="C11" s="117">
        <v>3200</v>
      </c>
      <c r="D11" s="98">
        <v>13000</v>
      </c>
      <c r="E11" s="99">
        <v>650</v>
      </c>
      <c r="F11" s="99">
        <v>4700</v>
      </c>
      <c r="G11" s="118">
        <f t="shared" si="0"/>
        <v>18350</v>
      </c>
      <c r="H11" s="119">
        <v>150</v>
      </c>
      <c r="I11" s="103">
        <v>32</v>
      </c>
      <c r="J11" s="103">
        <v>59</v>
      </c>
      <c r="K11" s="120">
        <f t="shared" si="1"/>
        <v>241</v>
      </c>
      <c r="L11" s="121">
        <v>600</v>
      </c>
      <c r="M11" s="122"/>
      <c r="N11" s="122"/>
      <c r="O11" s="122"/>
      <c r="P11" s="80"/>
    </row>
    <row r="12" spans="1:20" ht="14.25" customHeight="1" x14ac:dyDescent="0.2">
      <c r="A12" s="15" t="s">
        <v>5</v>
      </c>
      <c r="B12" s="96" t="s">
        <v>42</v>
      </c>
      <c r="C12" s="123">
        <v>21000</v>
      </c>
      <c r="D12" s="124">
        <v>31000</v>
      </c>
      <c r="E12" s="125">
        <v>1100</v>
      </c>
      <c r="F12" s="125">
        <v>8300</v>
      </c>
      <c r="G12" s="118">
        <f t="shared" si="0"/>
        <v>40400</v>
      </c>
      <c r="H12" s="119">
        <v>170</v>
      </c>
      <c r="I12" s="103">
        <v>41</v>
      </c>
      <c r="J12" s="103">
        <v>72</v>
      </c>
      <c r="K12" s="120">
        <f t="shared" si="1"/>
        <v>283</v>
      </c>
      <c r="L12" s="126">
        <v>545</v>
      </c>
      <c r="M12" s="127"/>
      <c r="N12" s="127"/>
      <c r="O12" s="127"/>
      <c r="P12" s="80"/>
    </row>
    <row r="13" spans="1:20" ht="14.25" customHeight="1" thickBot="1" x14ac:dyDescent="0.25">
      <c r="A13" s="16" t="s">
        <v>37</v>
      </c>
      <c r="B13" s="97" t="s">
        <v>43</v>
      </c>
      <c r="C13" s="128">
        <v>16000</v>
      </c>
      <c r="D13" s="129">
        <v>26000</v>
      </c>
      <c r="E13" s="130">
        <v>800</v>
      </c>
      <c r="F13" s="130">
        <v>5900</v>
      </c>
      <c r="G13" s="131">
        <f t="shared" si="0"/>
        <v>32700</v>
      </c>
      <c r="H13" s="132">
        <v>160</v>
      </c>
      <c r="I13" s="104">
        <v>33</v>
      </c>
      <c r="J13" s="104">
        <v>59</v>
      </c>
      <c r="K13" s="133">
        <f t="shared" si="1"/>
        <v>252</v>
      </c>
      <c r="L13" s="134">
        <v>3210</v>
      </c>
      <c r="M13" s="135"/>
      <c r="N13" s="135"/>
      <c r="O13" s="135"/>
      <c r="P13" s="80"/>
    </row>
    <row r="14" spans="1:20" s="60" customFormat="1" ht="14.25" customHeight="1" thickBot="1" x14ac:dyDescent="0.25">
      <c r="A14" s="82"/>
      <c r="B14" s="83"/>
      <c r="C14" s="84"/>
      <c r="D14" s="84"/>
      <c r="E14" s="84"/>
      <c r="F14" s="84"/>
      <c r="G14" s="84"/>
      <c r="H14" s="84"/>
      <c r="I14" s="84"/>
      <c r="J14" s="84"/>
      <c r="K14" s="84"/>
      <c r="L14" s="84"/>
      <c r="M14" s="84"/>
      <c r="N14" s="84"/>
      <c r="O14" s="84"/>
      <c r="P14" s="85"/>
    </row>
    <row r="15" spans="1:20" ht="14.25" customHeight="1" x14ac:dyDescent="0.25">
      <c r="A15" s="162" t="s">
        <v>34</v>
      </c>
      <c r="B15" s="163"/>
      <c r="C15" s="163"/>
      <c r="D15" s="163"/>
      <c r="E15" s="163"/>
      <c r="F15" s="163"/>
      <c r="G15" s="163"/>
      <c r="H15" s="163"/>
      <c r="I15" s="163"/>
      <c r="J15" s="163"/>
      <c r="K15" s="163"/>
      <c r="L15" s="163"/>
      <c r="M15" s="163"/>
      <c r="N15" s="163"/>
      <c r="O15" s="164"/>
      <c r="P15" s="80"/>
    </row>
    <row r="16" spans="1:20" ht="14.25" customHeight="1" x14ac:dyDescent="0.2">
      <c r="A16" s="161" t="s">
        <v>36</v>
      </c>
      <c r="B16" s="148"/>
      <c r="C16" s="17" t="s">
        <v>21</v>
      </c>
      <c r="D16" s="146" t="s">
        <v>23</v>
      </c>
      <c r="E16" s="146"/>
      <c r="F16" s="146"/>
      <c r="G16" s="146"/>
      <c r="H16" s="146" t="s">
        <v>22</v>
      </c>
      <c r="I16" s="146"/>
      <c r="J16" s="146"/>
      <c r="K16" s="146"/>
      <c r="L16" s="17" t="s">
        <v>24</v>
      </c>
      <c r="M16" s="17" t="s">
        <v>26</v>
      </c>
      <c r="N16" s="17" t="s">
        <v>27</v>
      </c>
      <c r="O16" s="18" t="s">
        <v>29</v>
      </c>
      <c r="P16" s="80"/>
    </row>
    <row r="17" spans="1:16" ht="30" customHeight="1" x14ac:dyDescent="0.2">
      <c r="A17" s="159" t="s">
        <v>15</v>
      </c>
      <c r="B17" s="160"/>
      <c r="C17" s="2" t="s">
        <v>7</v>
      </c>
      <c r="D17" s="148" t="s">
        <v>47</v>
      </c>
      <c r="E17" s="148"/>
      <c r="F17" s="148"/>
      <c r="G17" s="148"/>
      <c r="H17" s="148" t="s">
        <v>35</v>
      </c>
      <c r="I17" s="148"/>
      <c r="J17" s="148"/>
      <c r="K17" s="148"/>
      <c r="L17" s="2" t="s">
        <v>12</v>
      </c>
      <c r="M17" s="2" t="s">
        <v>4</v>
      </c>
      <c r="N17" s="12" t="s">
        <v>62</v>
      </c>
      <c r="O17" s="13" t="s">
        <v>63</v>
      </c>
      <c r="P17" s="80"/>
    </row>
    <row r="18" spans="1:16" ht="14.25" customHeight="1" x14ac:dyDescent="0.2">
      <c r="A18" s="141" t="s">
        <v>48</v>
      </c>
      <c r="B18" s="140"/>
      <c r="C18" s="5">
        <v>1</v>
      </c>
      <c r="D18" s="145">
        <v>90</v>
      </c>
      <c r="E18" s="145"/>
      <c r="F18" s="145"/>
      <c r="G18" s="145"/>
      <c r="H18" s="145">
        <v>70</v>
      </c>
      <c r="I18" s="145"/>
      <c r="J18" s="145"/>
      <c r="K18" s="145"/>
      <c r="L18" s="5">
        <v>20</v>
      </c>
      <c r="M18" s="6">
        <v>5000</v>
      </c>
      <c r="N18" s="6"/>
      <c r="O18" s="7"/>
      <c r="P18" s="80"/>
    </row>
    <row r="19" spans="1:16" ht="14.25" customHeight="1" x14ac:dyDescent="0.2">
      <c r="A19" s="141" t="s">
        <v>49</v>
      </c>
      <c r="B19" s="140"/>
      <c r="C19" s="5">
        <v>100</v>
      </c>
      <c r="D19" s="145">
        <v>900</v>
      </c>
      <c r="E19" s="145"/>
      <c r="F19" s="145"/>
      <c r="G19" s="145"/>
      <c r="H19" s="145">
        <v>700</v>
      </c>
      <c r="I19" s="145"/>
      <c r="J19" s="145"/>
      <c r="K19" s="145"/>
      <c r="L19" s="5">
        <v>200</v>
      </c>
      <c r="M19" s="6">
        <v>50000</v>
      </c>
      <c r="N19" s="6"/>
      <c r="O19" s="7"/>
      <c r="P19" s="80"/>
    </row>
    <row r="20" spans="1:16" ht="14.25" customHeight="1" x14ac:dyDescent="0.2">
      <c r="A20" s="3" t="s">
        <v>50</v>
      </c>
      <c r="B20" s="4"/>
      <c r="C20" s="5">
        <f>C19*0.7</f>
        <v>70</v>
      </c>
      <c r="D20" s="145">
        <f>D19*0.7</f>
        <v>630</v>
      </c>
      <c r="E20" s="145"/>
      <c r="F20" s="145"/>
      <c r="G20" s="145"/>
      <c r="H20" s="145">
        <f>H19*0.7</f>
        <v>489.99999999999994</v>
      </c>
      <c r="I20" s="145"/>
      <c r="J20" s="145"/>
      <c r="K20" s="145"/>
      <c r="L20" s="5">
        <f>L19*0.7</f>
        <v>140</v>
      </c>
      <c r="M20" s="5">
        <f>M19*0.7</f>
        <v>35000</v>
      </c>
      <c r="N20" s="5"/>
      <c r="O20" s="8"/>
      <c r="P20" s="80"/>
    </row>
    <row r="21" spans="1:16" ht="14.25" customHeight="1" x14ac:dyDescent="0.2">
      <c r="A21" s="139" t="s">
        <v>32</v>
      </c>
      <c r="B21" s="140"/>
      <c r="C21" s="145"/>
      <c r="D21" s="145"/>
      <c r="E21" s="145"/>
      <c r="F21" s="145"/>
      <c r="G21" s="145"/>
      <c r="H21" s="145"/>
      <c r="I21" s="145"/>
      <c r="J21" s="145"/>
      <c r="K21" s="145"/>
      <c r="L21" s="145"/>
      <c r="M21" s="145"/>
      <c r="N21" s="145"/>
      <c r="O21" s="147"/>
      <c r="P21" s="80"/>
    </row>
    <row r="22" spans="1:16" ht="14.25" customHeight="1" x14ac:dyDescent="0.2">
      <c r="A22" s="3" t="s">
        <v>0</v>
      </c>
      <c r="B22" s="6" t="str">
        <f t="shared" ref="B22:B27" si="2">B8</f>
        <v>MW-1</v>
      </c>
      <c r="C22" s="5">
        <f t="shared" ref="C22:C27" si="3">C8*0.1</f>
        <v>80</v>
      </c>
      <c r="D22" s="145">
        <f t="shared" ref="D22:D27" si="4">G8*0.1</f>
        <v>95</v>
      </c>
      <c r="E22" s="145"/>
      <c r="F22" s="145"/>
      <c r="G22" s="145"/>
      <c r="H22" s="145">
        <f t="shared" ref="H22:H27" si="5">K8*0.1</f>
        <v>24.3</v>
      </c>
      <c r="I22" s="145"/>
      <c r="J22" s="145"/>
      <c r="K22" s="145"/>
      <c r="L22" s="5">
        <f t="shared" ref="L22:M27" si="6">L8*0.1</f>
        <v>90</v>
      </c>
      <c r="M22" s="5">
        <f t="shared" si="6"/>
        <v>0</v>
      </c>
      <c r="N22" s="5">
        <f t="shared" ref="N22:O25" si="7">N8*0.1</f>
        <v>0</v>
      </c>
      <c r="O22" s="8">
        <f t="shared" si="7"/>
        <v>0</v>
      </c>
      <c r="P22" s="80"/>
    </row>
    <row r="23" spans="1:16" ht="14.25" customHeight="1" x14ac:dyDescent="0.2">
      <c r="A23" s="3" t="s">
        <v>1</v>
      </c>
      <c r="B23" s="6" t="str">
        <f t="shared" si="2"/>
        <v>MW-2</v>
      </c>
      <c r="C23" s="5">
        <f t="shared" si="3"/>
        <v>200</v>
      </c>
      <c r="D23" s="145">
        <f t="shared" si="4"/>
        <v>2610</v>
      </c>
      <c r="E23" s="145"/>
      <c r="F23" s="145"/>
      <c r="G23" s="145"/>
      <c r="H23" s="145">
        <f t="shared" si="5"/>
        <v>44.5</v>
      </c>
      <c r="I23" s="145"/>
      <c r="J23" s="145"/>
      <c r="K23" s="145"/>
      <c r="L23" s="5">
        <f t="shared" si="6"/>
        <v>80</v>
      </c>
      <c r="M23" s="5">
        <f t="shared" si="6"/>
        <v>0</v>
      </c>
      <c r="N23" s="5">
        <f t="shared" si="7"/>
        <v>0</v>
      </c>
      <c r="O23" s="8">
        <f t="shared" si="7"/>
        <v>0</v>
      </c>
      <c r="P23" s="80"/>
    </row>
    <row r="24" spans="1:16" ht="14.25" customHeight="1" x14ac:dyDescent="0.2">
      <c r="A24" s="3" t="s">
        <v>2</v>
      </c>
      <c r="B24" s="6" t="str">
        <f t="shared" si="2"/>
        <v>MW-3</v>
      </c>
      <c r="C24" s="5">
        <f t="shared" si="3"/>
        <v>250</v>
      </c>
      <c r="D24" s="145">
        <f t="shared" si="4"/>
        <v>2640</v>
      </c>
      <c r="E24" s="145"/>
      <c r="F24" s="145"/>
      <c r="G24" s="145"/>
      <c r="H24" s="145">
        <f t="shared" si="5"/>
        <v>24.8</v>
      </c>
      <c r="I24" s="145"/>
      <c r="J24" s="145"/>
      <c r="K24" s="145"/>
      <c r="L24" s="5">
        <f t="shared" si="6"/>
        <v>70</v>
      </c>
      <c r="M24" s="5">
        <f t="shared" si="6"/>
        <v>0</v>
      </c>
      <c r="N24" s="5">
        <f t="shared" si="7"/>
        <v>0</v>
      </c>
      <c r="O24" s="8">
        <f t="shared" si="7"/>
        <v>0</v>
      </c>
      <c r="P24" s="80"/>
    </row>
    <row r="25" spans="1:16" ht="14.25" customHeight="1" x14ac:dyDescent="0.2">
      <c r="A25" s="14" t="s">
        <v>3</v>
      </c>
      <c r="B25" s="6" t="str">
        <f t="shared" si="2"/>
        <v>MW-4</v>
      </c>
      <c r="C25" s="5">
        <f t="shared" si="3"/>
        <v>320</v>
      </c>
      <c r="D25" s="145">
        <f t="shared" si="4"/>
        <v>1835</v>
      </c>
      <c r="E25" s="145"/>
      <c r="F25" s="145"/>
      <c r="G25" s="145"/>
      <c r="H25" s="145">
        <f t="shared" si="5"/>
        <v>24.1</v>
      </c>
      <c r="I25" s="145"/>
      <c r="J25" s="145"/>
      <c r="K25" s="145"/>
      <c r="L25" s="5">
        <f t="shared" si="6"/>
        <v>60</v>
      </c>
      <c r="M25" s="5">
        <f t="shared" si="6"/>
        <v>0</v>
      </c>
      <c r="N25" s="5">
        <f t="shared" si="7"/>
        <v>0</v>
      </c>
      <c r="O25" s="8">
        <f t="shared" si="7"/>
        <v>0</v>
      </c>
      <c r="P25" s="80"/>
    </row>
    <row r="26" spans="1:16" ht="14.25" customHeight="1" x14ac:dyDescent="0.2">
      <c r="A26" s="15" t="s">
        <v>5</v>
      </c>
      <c r="B26" s="6" t="str">
        <f t="shared" si="2"/>
        <v>MW-5</v>
      </c>
      <c r="C26" s="5">
        <f t="shared" si="3"/>
        <v>2100</v>
      </c>
      <c r="D26" s="145">
        <f t="shared" si="4"/>
        <v>4040</v>
      </c>
      <c r="E26" s="145"/>
      <c r="F26" s="145"/>
      <c r="G26" s="145"/>
      <c r="H26" s="145">
        <f t="shared" si="5"/>
        <v>28.3</v>
      </c>
      <c r="I26" s="145"/>
      <c r="J26" s="145"/>
      <c r="K26" s="145"/>
      <c r="L26" s="5">
        <f t="shared" si="6"/>
        <v>54.5</v>
      </c>
      <c r="M26" s="5">
        <f t="shared" si="6"/>
        <v>0</v>
      </c>
      <c r="N26" s="5">
        <f>N12*0.1</f>
        <v>0</v>
      </c>
      <c r="O26" s="8">
        <f>O12*0.1</f>
        <v>0</v>
      </c>
      <c r="P26" s="80"/>
    </row>
    <row r="27" spans="1:16" ht="14.25" customHeight="1" thickBot="1" x14ac:dyDescent="0.25">
      <c r="A27" s="16" t="s">
        <v>37</v>
      </c>
      <c r="B27" s="9" t="str">
        <f t="shared" si="2"/>
        <v>MW-6</v>
      </c>
      <c r="C27" s="10">
        <f t="shared" si="3"/>
        <v>1600</v>
      </c>
      <c r="D27" s="167">
        <f t="shared" si="4"/>
        <v>3270</v>
      </c>
      <c r="E27" s="167"/>
      <c r="F27" s="167"/>
      <c r="G27" s="167"/>
      <c r="H27" s="167">
        <f t="shared" si="5"/>
        <v>25.200000000000003</v>
      </c>
      <c r="I27" s="167"/>
      <c r="J27" s="167"/>
      <c r="K27" s="167"/>
      <c r="L27" s="10">
        <f t="shared" si="6"/>
        <v>321</v>
      </c>
      <c r="M27" s="10">
        <f t="shared" si="6"/>
        <v>0</v>
      </c>
      <c r="N27" s="10">
        <f>N13*0.1</f>
        <v>0</v>
      </c>
      <c r="O27" s="11">
        <f>O13*0.1</f>
        <v>0</v>
      </c>
      <c r="P27" s="80"/>
    </row>
    <row r="28" spans="1:16" s="60" customFormat="1" ht="14.25" customHeight="1" x14ac:dyDescent="0.2">
      <c r="A28" s="19"/>
      <c r="B28" s="19"/>
      <c r="C28" s="20"/>
      <c r="D28" s="20"/>
      <c r="E28" s="20"/>
      <c r="F28" s="20"/>
      <c r="G28" s="20"/>
      <c r="H28" s="20"/>
      <c r="I28" s="20"/>
      <c r="J28" s="20"/>
      <c r="K28" s="20"/>
      <c r="L28" s="20"/>
      <c r="M28" s="20"/>
      <c r="N28" s="20"/>
      <c r="O28" s="20"/>
      <c r="P28" s="85"/>
    </row>
    <row r="29" spans="1:16" x14ac:dyDescent="0.2">
      <c r="A29" s="19" t="s">
        <v>67</v>
      </c>
      <c r="B29" s="19"/>
      <c r="C29" s="20"/>
      <c r="D29" s="20"/>
      <c r="E29" s="20"/>
      <c r="F29" s="20"/>
      <c r="G29" s="20"/>
      <c r="H29" s="20"/>
      <c r="I29" s="20"/>
      <c r="J29" s="20"/>
      <c r="K29" s="20"/>
      <c r="L29" s="20"/>
      <c r="M29" s="20"/>
      <c r="N29" s="20"/>
      <c r="O29" s="20"/>
      <c r="P29" s="80"/>
    </row>
    <row r="30" spans="1:16" ht="14.25" customHeight="1" x14ac:dyDescent="0.2">
      <c r="A30" s="86"/>
      <c r="B30" s="86">
        <v>1</v>
      </c>
      <c r="C30" s="137">
        <f t="shared" ref="C30:D35" si="8">IF($B$30=1,C$18,IF($B$30=2,C$19,IF($B$30=3,C$20,IF($B$30=4,C22,"ERROR!"))))</f>
        <v>1</v>
      </c>
      <c r="D30" s="168">
        <f t="shared" si="8"/>
        <v>90</v>
      </c>
      <c r="E30" s="168"/>
      <c r="F30" s="168"/>
      <c r="G30" s="168"/>
      <c r="H30" s="168">
        <f t="shared" ref="H30:H35" si="9">IF($B$30=1,H$18,IF($B$30=2,H$19,IF($B$30=3,H$20,IF($B$30=4,H22,"ERROR!"))))</f>
        <v>70</v>
      </c>
      <c r="I30" s="168"/>
      <c r="J30" s="168"/>
      <c r="K30" s="168"/>
      <c r="L30" s="137">
        <f t="shared" ref="L30:O35" si="10">IF($B$30=1,L$18,IF($B$30=2,L$19,IF($B$30=3,L$20,IF($B$30=4,L22,"ERROR!"))))</f>
        <v>20</v>
      </c>
      <c r="M30" s="137">
        <f t="shared" si="10"/>
        <v>5000</v>
      </c>
      <c r="N30" s="137">
        <f t="shared" si="10"/>
        <v>0</v>
      </c>
      <c r="O30" s="137">
        <f t="shared" si="10"/>
        <v>0</v>
      </c>
      <c r="P30" s="80"/>
    </row>
    <row r="31" spans="1:16" ht="14.25" hidden="1" customHeight="1" x14ac:dyDescent="0.2">
      <c r="A31" s="86"/>
      <c r="B31" s="86"/>
      <c r="C31" s="136">
        <f t="shared" si="8"/>
        <v>1</v>
      </c>
      <c r="D31" s="149">
        <f>IF($B$30=1,D$18,IF($B$30=2,D$19,IF($B$30=3,D$20,IF($B$30=4,D23,"ERROR!"))))</f>
        <v>90</v>
      </c>
      <c r="E31" s="149"/>
      <c r="F31" s="149"/>
      <c r="G31" s="149"/>
      <c r="H31" s="150">
        <f t="shared" si="9"/>
        <v>70</v>
      </c>
      <c r="I31" s="151"/>
      <c r="J31" s="151"/>
      <c r="K31" s="152"/>
      <c r="L31" s="136">
        <f t="shared" si="10"/>
        <v>20</v>
      </c>
      <c r="M31" s="136">
        <f t="shared" si="10"/>
        <v>5000</v>
      </c>
      <c r="N31" s="136">
        <f t="shared" si="10"/>
        <v>0</v>
      </c>
      <c r="O31" s="136">
        <f t="shared" si="10"/>
        <v>0</v>
      </c>
      <c r="P31" s="80"/>
    </row>
    <row r="32" spans="1:16" ht="14.25" hidden="1" customHeight="1" x14ac:dyDescent="0.2">
      <c r="A32" s="86"/>
      <c r="B32" s="86"/>
      <c r="C32" s="5">
        <f t="shared" si="8"/>
        <v>1</v>
      </c>
      <c r="D32" s="145">
        <f t="shared" si="8"/>
        <v>90</v>
      </c>
      <c r="E32" s="145"/>
      <c r="F32" s="145"/>
      <c r="G32" s="145"/>
      <c r="H32" s="153">
        <f t="shared" si="9"/>
        <v>70</v>
      </c>
      <c r="I32" s="154"/>
      <c r="J32" s="154"/>
      <c r="K32" s="155"/>
      <c r="L32" s="5">
        <f t="shared" si="10"/>
        <v>20</v>
      </c>
      <c r="M32" s="5">
        <f t="shared" si="10"/>
        <v>5000</v>
      </c>
      <c r="N32" s="5">
        <f t="shared" si="10"/>
        <v>0</v>
      </c>
      <c r="O32" s="5">
        <f t="shared" si="10"/>
        <v>0</v>
      </c>
      <c r="P32" s="80"/>
    </row>
    <row r="33" spans="1:16" ht="14.25" hidden="1" customHeight="1" x14ac:dyDescent="0.2">
      <c r="A33" s="80"/>
      <c r="B33" s="80"/>
      <c r="C33" s="5">
        <f t="shared" si="8"/>
        <v>1</v>
      </c>
      <c r="D33" s="145">
        <f t="shared" si="8"/>
        <v>90</v>
      </c>
      <c r="E33" s="145"/>
      <c r="F33" s="145"/>
      <c r="G33" s="145"/>
      <c r="H33" s="153">
        <f t="shared" si="9"/>
        <v>70</v>
      </c>
      <c r="I33" s="154"/>
      <c r="J33" s="154"/>
      <c r="K33" s="155"/>
      <c r="L33" s="5">
        <f t="shared" si="10"/>
        <v>20</v>
      </c>
      <c r="M33" s="5">
        <f t="shared" si="10"/>
        <v>5000</v>
      </c>
      <c r="N33" s="5">
        <f t="shared" si="10"/>
        <v>0</v>
      </c>
      <c r="O33" s="5">
        <f t="shared" si="10"/>
        <v>0</v>
      </c>
      <c r="P33" s="80"/>
    </row>
    <row r="34" spans="1:16" ht="14.25" hidden="1" customHeight="1" x14ac:dyDescent="0.2">
      <c r="A34" s="80"/>
      <c r="B34" s="80"/>
      <c r="C34" s="5">
        <f t="shared" si="8"/>
        <v>1</v>
      </c>
      <c r="D34" s="145">
        <f t="shared" si="8"/>
        <v>90</v>
      </c>
      <c r="E34" s="145"/>
      <c r="F34" s="145"/>
      <c r="G34" s="145"/>
      <c r="H34" s="153">
        <f t="shared" si="9"/>
        <v>70</v>
      </c>
      <c r="I34" s="154"/>
      <c r="J34" s="154"/>
      <c r="K34" s="155"/>
      <c r="L34" s="5">
        <f t="shared" si="10"/>
        <v>20</v>
      </c>
      <c r="M34" s="5">
        <f t="shared" si="10"/>
        <v>5000</v>
      </c>
      <c r="N34" s="5">
        <f t="shared" si="10"/>
        <v>0</v>
      </c>
      <c r="O34" s="5">
        <f t="shared" si="10"/>
        <v>0</v>
      </c>
      <c r="P34" s="80"/>
    </row>
    <row r="35" spans="1:16" ht="14.25" hidden="1" customHeight="1" x14ac:dyDescent="0.2">
      <c r="A35" s="80"/>
      <c r="B35" s="80"/>
      <c r="C35" s="5">
        <f t="shared" si="8"/>
        <v>1</v>
      </c>
      <c r="D35" s="145">
        <f t="shared" si="8"/>
        <v>90</v>
      </c>
      <c r="E35" s="145"/>
      <c r="F35" s="145"/>
      <c r="G35" s="145"/>
      <c r="H35" s="153">
        <f t="shared" si="9"/>
        <v>70</v>
      </c>
      <c r="I35" s="154"/>
      <c r="J35" s="154"/>
      <c r="K35" s="155"/>
      <c r="L35" s="5">
        <f t="shared" si="10"/>
        <v>20</v>
      </c>
      <c r="M35" s="5">
        <f t="shared" si="10"/>
        <v>5000</v>
      </c>
      <c r="N35" s="5">
        <f t="shared" si="10"/>
        <v>0</v>
      </c>
      <c r="O35" s="5">
        <f t="shared" si="10"/>
        <v>0</v>
      </c>
      <c r="P35" s="80"/>
    </row>
    <row r="36" spans="1:16" ht="14.25" customHeight="1" thickBot="1" x14ac:dyDescent="0.25">
      <c r="A36" s="80"/>
      <c r="B36" s="80"/>
      <c r="C36" s="80"/>
      <c r="D36" s="80"/>
      <c r="E36" s="80"/>
      <c r="F36" s="80"/>
      <c r="G36" s="80"/>
      <c r="H36" s="80"/>
      <c r="I36" s="80"/>
      <c r="J36" s="80"/>
      <c r="K36" s="80"/>
      <c r="L36" s="80"/>
      <c r="M36" s="80"/>
      <c r="N36" s="80"/>
      <c r="O36" s="80"/>
      <c r="P36" s="80"/>
    </row>
    <row r="37" spans="1:16" ht="14.25" customHeight="1" thickBot="1" x14ac:dyDescent="0.25">
      <c r="A37" s="21" t="s">
        <v>66</v>
      </c>
      <c r="B37" s="87"/>
      <c r="C37" s="100">
        <v>2</v>
      </c>
      <c r="D37" s="101" t="s">
        <v>6</v>
      </c>
      <c r="E37" s="88"/>
      <c r="F37" s="88"/>
      <c r="G37" s="88"/>
      <c r="I37" s="89"/>
      <c r="J37" s="89"/>
      <c r="K37" s="89"/>
      <c r="L37" s="88"/>
      <c r="M37" s="80"/>
      <c r="N37" s="80"/>
      <c r="O37" s="80"/>
      <c r="P37" s="80"/>
    </row>
    <row r="38" spans="1:16" ht="14.25" customHeight="1" x14ac:dyDescent="0.2">
      <c r="A38" s="89"/>
      <c r="B38" s="89"/>
      <c r="C38" s="88"/>
      <c r="D38" s="89"/>
      <c r="E38" s="88"/>
      <c r="F38" s="88"/>
      <c r="G38" s="88"/>
      <c r="I38" s="89"/>
      <c r="J38" s="89"/>
      <c r="K38" s="89"/>
      <c r="L38" s="88"/>
      <c r="M38" s="80"/>
      <c r="N38" s="80"/>
      <c r="O38" s="80"/>
      <c r="P38" s="80"/>
    </row>
    <row r="39" spans="1:16" ht="14.25" customHeight="1" x14ac:dyDescent="0.2">
      <c r="A39" s="90" t="s">
        <v>60</v>
      </c>
      <c r="B39" s="89"/>
      <c r="C39" s="88"/>
      <c r="D39" s="89"/>
      <c r="E39" s="88"/>
      <c r="F39" s="88"/>
      <c r="G39" s="88"/>
      <c r="I39" s="89"/>
      <c r="J39" s="89"/>
      <c r="K39" s="89"/>
      <c r="L39" s="88"/>
      <c r="M39" s="80"/>
      <c r="N39" s="80"/>
      <c r="O39" s="80"/>
      <c r="P39" s="80"/>
    </row>
    <row r="40" spans="1:16" ht="14.25" customHeight="1" x14ac:dyDescent="0.2">
      <c r="A40" s="80" t="s">
        <v>61</v>
      </c>
      <c r="B40" s="80"/>
      <c r="C40" s="80"/>
      <c r="D40" s="80"/>
      <c r="E40" s="80"/>
      <c r="F40" s="80"/>
      <c r="G40" s="80"/>
      <c r="H40" s="80"/>
      <c r="I40" s="80"/>
      <c r="J40" s="80"/>
      <c r="K40" s="80"/>
      <c r="L40" s="80"/>
      <c r="M40" s="80"/>
      <c r="N40" s="80"/>
      <c r="O40" s="80"/>
      <c r="P40" s="80"/>
    </row>
    <row r="41" spans="1:16" ht="13.5" x14ac:dyDescent="0.2">
      <c r="A41" s="91" t="s">
        <v>64</v>
      </c>
    </row>
    <row r="42" spans="1:16" ht="13.5" x14ac:dyDescent="0.2">
      <c r="A42" s="91" t="s">
        <v>65</v>
      </c>
    </row>
    <row r="45" spans="1:16" ht="13.5" x14ac:dyDescent="0.2">
      <c r="A45" s="91"/>
    </row>
  </sheetData>
  <sheetProtection sheet="1" formatColumns="0" formatRows="0" insertColumns="0" insertRows="0"/>
  <mergeCells count="51">
    <mergeCell ref="B2:C2"/>
    <mergeCell ref="B3:C3"/>
    <mergeCell ref="E2:G2"/>
    <mergeCell ref="H2:I2"/>
    <mergeCell ref="E3:G3"/>
    <mergeCell ref="H3:I3"/>
    <mergeCell ref="D35:G35"/>
    <mergeCell ref="H35:K35"/>
    <mergeCell ref="D27:G27"/>
    <mergeCell ref="H27:K27"/>
    <mergeCell ref="D32:G32"/>
    <mergeCell ref="H32:K32"/>
    <mergeCell ref="D33:G33"/>
    <mergeCell ref="H33:K33"/>
    <mergeCell ref="D30:G30"/>
    <mergeCell ref="H30:K30"/>
    <mergeCell ref="D31:G31"/>
    <mergeCell ref="H31:K31"/>
    <mergeCell ref="D34:G34"/>
    <mergeCell ref="H34:K34"/>
    <mergeCell ref="A5:O5"/>
    <mergeCell ref="A17:B17"/>
    <mergeCell ref="A16:B16"/>
    <mergeCell ref="A15:O15"/>
    <mergeCell ref="A6:B6"/>
    <mergeCell ref="H17:K17"/>
    <mergeCell ref="H6:K6"/>
    <mergeCell ref="D23:G23"/>
    <mergeCell ref="D24:G24"/>
    <mergeCell ref="D25:G25"/>
    <mergeCell ref="H23:K23"/>
    <mergeCell ref="H24:K24"/>
    <mergeCell ref="H25:K25"/>
    <mergeCell ref="H19:K19"/>
    <mergeCell ref="H20:K20"/>
    <mergeCell ref="D26:G26"/>
    <mergeCell ref="H26:K26"/>
    <mergeCell ref="H16:K16"/>
    <mergeCell ref="C21:O21"/>
    <mergeCell ref="H22:K22"/>
    <mergeCell ref="D17:G17"/>
    <mergeCell ref="D18:G18"/>
    <mergeCell ref="D19:G19"/>
    <mergeCell ref="D20:G20"/>
    <mergeCell ref="H18:K18"/>
    <mergeCell ref="A21:B21"/>
    <mergeCell ref="A18:B18"/>
    <mergeCell ref="A19:B19"/>
    <mergeCell ref="D6:G6"/>
    <mergeCell ref="D22:G22"/>
    <mergeCell ref="D16:G16"/>
  </mergeCells>
  <phoneticPr fontId="0" type="noConversion"/>
  <printOptions horizontalCentered="1"/>
  <pageMargins left="0.75" right="0.75" top="0.5" bottom="1" header="0.5" footer="0.25"/>
  <pageSetup scale="74" orientation="landscape" r:id="rId1"/>
  <headerFooter alignWithMargins="0"/>
  <rowBreaks count="1" manualBreakCount="1">
    <brk id="42" max="14" man="1"/>
  </rowBreaks>
  <colBreaks count="1" manualBreakCount="1">
    <brk id="15" max="1048575" man="1"/>
  </colBreaks>
  <ignoredErrors>
    <ignoredError sqref="K8:K9 K10:K13" unlockedFormula="1"/>
    <ignoredError sqref="G8 G9:G13" formulaRange="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Drop Down 1">
              <controlPr locked="0" defaultSize="0" autoLine="0" autoPict="0" altText="Selected Active Remediation Goal dropdown">
                <anchor moveWithCells="1">
                  <from>
                    <xdr:col>0</xdr:col>
                    <xdr:colOff>0</xdr:colOff>
                    <xdr:row>29</xdr:row>
                    <xdr:rowOff>0</xdr:rowOff>
                  </from>
                  <to>
                    <xdr:col>1</xdr:col>
                    <xdr:colOff>876300</xdr:colOff>
                    <xdr:row>35</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0"/>
  <sheetViews>
    <sheetView zoomScaleNormal="100" zoomScaleSheetLayoutView="100" workbookViewId="0">
      <selection activeCell="E18" sqref="E18"/>
    </sheetView>
  </sheetViews>
  <sheetFormatPr defaultColWidth="8.85546875" defaultRowHeight="12.75" x14ac:dyDescent="0.2"/>
  <cols>
    <col min="1" max="1" width="12.42578125" style="39" customWidth="1"/>
    <col min="2" max="3" width="10" style="39" customWidth="1"/>
    <col min="4" max="4" width="10" style="39" hidden="1" customWidth="1"/>
    <col min="5" max="12" width="9.42578125" style="39" customWidth="1"/>
    <col min="13" max="16384" width="8.85546875" style="39"/>
  </cols>
  <sheetData>
    <row r="1" spans="1:18" ht="21" customHeight="1" thickBot="1" x14ac:dyDescent="0.3">
      <c r="A1" s="35" t="s">
        <v>14</v>
      </c>
      <c r="B1" s="36"/>
      <c r="C1" s="64" t="str">
        <f>'Milestone Wells'!B8</f>
        <v>MW-1</v>
      </c>
      <c r="D1" s="37"/>
      <c r="E1" s="199" t="s">
        <v>53</v>
      </c>
      <c r="F1" s="200"/>
      <c r="G1" s="203" t="str">
        <f>'Milestone Wells'!B2</f>
        <v>ACME</v>
      </c>
      <c r="H1" s="204"/>
      <c r="I1" s="38"/>
      <c r="J1" s="199" t="s">
        <v>56</v>
      </c>
      <c r="K1" s="200"/>
      <c r="L1" s="200"/>
      <c r="M1" s="205">
        <f>'Milestone Wells'!H2</f>
        <v>40544</v>
      </c>
      <c r="N1" s="206"/>
    </row>
    <row r="2" spans="1:18" ht="18.75" thickBot="1" x14ac:dyDescent="0.3">
      <c r="A2" s="40"/>
      <c r="B2" s="41"/>
      <c r="C2" s="42"/>
      <c r="D2" s="42"/>
      <c r="E2" s="201" t="s">
        <v>54</v>
      </c>
      <c r="F2" s="202"/>
      <c r="G2" s="207">
        <f>'Milestone Wells'!B3</f>
        <v>123456789</v>
      </c>
      <c r="H2" s="208"/>
      <c r="I2" s="38"/>
      <c r="J2" s="201" t="s">
        <v>57</v>
      </c>
      <c r="K2" s="202"/>
      <c r="L2" s="202"/>
      <c r="M2" s="209">
        <f>'Milestone Wells'!H3</f>
        <v>40558</v>
      </c>
      <c r="N2" s="210"/>
    </row>
    <row r="3" spans="1:18" ht="18" customHeight="1" thickBot="1" x14ac:dyDescent="0.3">
      <c r="A3" s="181" t="s">
        <v>20</v>
      </c>
      <c r="B3" s="182"/>
      <c r="C3" s="182"/>
      <c r="D3" s="183"/>
      <c r="E3" s="182"/>
      <c r="F3" s="182"/>
      <c r="G3" s="182"/>
      <c r="H3" s="182"/>
      <c r="I3" s="182"/>
      <c r="J3" s="182"/>
      <c r="K3" s="182"/>
      <c r="L3" s="182"/>
      <c r="M3" s="182"/>
      <c r="N3" s="182"/>
      <c r="O3" s="182"/>
      <c r="P3" s="182"/>
      <c r="Q3" s="43"/>
      <c r="R3" s="44"/>
    </row>
    <row r="4" spans="1:18" ht="15.75" x14ac:dyDescent="0.25">
      <c r="A4" s="189" t="s">
        <v>16</v>
      </c>
      <c r="B4" s="192" t="s">
        <v>17</v>
      </c>
      <c r="C4" s="195" t="s">
        <v>25</v>
      </c>
      <c r="D4" s="45"/>
      <c r="E4" s="188" t="s">
        <v>21</v>
      </c>
      <c r="F4" s="184"/>
      <c r="G4" s="184" t="s">
        <v>23</v>
      </c>
      <c r="H4" s="184"/>
      <c r="I4" s="184" t="s">
        <v>22</v>
      </c>
      <c r="J4" s="184"/>
      <c r="K4" s="184" t="s">
        <v>24</v>
      </c>
      <c r="L4" s="184"/>
      <c r="M4" s="184" t="s">
        <v>26</v>
      </c>
      <c r="N4" s="184"/>
      <c r="O4" s="184" t="s">
        <v>27</v>
      </c>
      <c r="P4" s="184"/>
      <c r="Q4" s="184" t="s">
        <v>29</v>
      </c>
      <c r="R4" s="185"/>
    </row>
    <row r="5" spans="1:18" ht="22.5" customHeight="1" x14ac:dyDescent="0.2">
      <c r="A5" s="190"/>
      <c r="B5" s="193"/>
      <c r="C5" s="196"/>
      <c r="D5" s="45"/>
      <c r="E5" s="198" t="s">
        <v>7</v>
      </c>
      <c r="F5" s="186"/>
      <c r="G5" s="186" t="s">
        <v>59</v>
      </c>
      <c r="H5" s="186"/>
      <c r="I5" s="186" t="s">
        <v>28</v>
      </c>
      <c r="J5" s="186"/>
      <c r="K5" s="186" t="s">
        <v>12</v>
      </c>
      <c r="L5" s="186"/>
      <c r="M5" s="186" t="s">
        <v>4</v>
      </c>
      <c r="N5" s="186"/>
      <c r="O5" s="186" t="s">
        <v>30</v>
      </c>
      <c r="P5" s="186"/>
      <c r="Q5" s="186" t="s">
        <v>31</v>
      </c>
      <c r="R5" s="187"/>
    </row>
    <row r="6" spans="1:18" ht="24" customHeight="1" thickBot="1" x14ac:dyDescent="0.25">
      <c r="A6" s="191"/>
      <c r="B6" s="194"/>
      <c r="C6" s="197"/>
      <c r="D6" s="46"/>
      <c r="E6" s="47" t="s">
        <v>19</v>
      </c>
      <c r="F6" s="48" t="s">
        <v>18</v>
      </c>
      <c r="G6" s="48" t="s">
        <v>19</v>
      </c>
      <c r="H6" s="48" t="s">
        <v>18</v>
      </c>
      <c r="I6" s="48" t="s">
        <v>19</v>
      </c>
      <c r="J6" s="48" t="s">
        <v>18</v>
      </c>
      <c r="K6" s="48" t="s">
        <v>19</v>
      </c>
      <c r="L6" s="49" t="s">
        <v>18</v>
      </c>
      <c r="M6" s="48" t="s">
        <v>19</v>
      </c>
      <c r="N6" s="49" t="s">
        <v>18</v>
      </c>
      <c r="O6" s="48" t="s">
        <v>19</v>
      </c>
      <c r="P6" s="49" t="s">
        <v>18</v>
      </c>
      <c r="Q6" s="48" t="s">
        <v>19</v>
      </c>
      <c r="R6" s="50" t="s">
        <v>18</v>
      </c>
    </row>
    <row r="7" spans="1:18" x14ac:dyDescent="0.2">
      <c r="A7" s="65">
        <v>0</v>
      </c>
      <c r="B7" s="68">
        <f>'Milestone Wells'!H2</f>
        <v>40544</v>
      </c>
      <c r="C7" s="69">
        <v>0</v>
      </c>
      <c r="D7" s="70">
        <f>IF(C7="",A7,C7)</f>
        <v>0</v>
      </c>
      <c r="E7" s="34">
        <f>IF('Milestone Wells'!C8="","NA",'Milestone Wells'!C8)</f>
        <v>800</v>
      </c>
      <c r="F7" s="102">
        <f>E7</f>
        <v>800</v>
      </c>
      <c r="G7" s="32">
        <f>IF('Milestone Wells'!G8="","NA",'Milestone Wells'!G8)</f>
        <v>950</v>
      </c>
      <c r="H7" s="102">
        <f>G7</f>
        <v>950</v>
      </c>
      <c r="I7" s="32">
        <f>IF('Milestone Wells'!K8="","NA",'Milestone Wells'!K8)</f>
        <v>243</v>
      </c>
      <c r="J7" s="102">
        <f>I7</f>
        <v>243</v>
      </c>
      <c r="K7" s="32">
        <f>IF('Milestone Wells'!L8="","NA",'Milestone Wells'!L8)</f>
        <v>900</v>
      </c>
      <c r="L7" s="102">
        <f>K7</f>
        <v>900</v>
      </c>
      <c r="M7" s="71" t="str">
        <f>IF('Milestone Wells'!M8="","NA",'Milestone Wells'!M8)</f>
        <v>NA</v>
      </c>
      <c r="N7" s="102" t="str">
        <f>M7</f>
        <v>NA</v>
      </c>
      <c r="O7" s="71" t="str">
        <f>IF('Milestone Wells'!N8="","NA",'Milestone Wells'!N8)</f>
        <v>NA</v>
      </c>
      <c r="P7" s="102" t="str">
        <f>O7</f>
        <v>NA</v>
      </c>
      <c r="Q7" s="71" t="str">
        <f>IF('Milestone Wells'!O8="","NA",'Milestone Wells'!O8)</f>
        <v>NA</v>
      </c>
      <c r="R7" s="105" t="str">
        <f>Q7</f>
        <v>NA</v>
      </c>
    </row>
    <row r="8" spans="1:18" x14ac:dyDescent="0.2">
      <c r="A8" s="66">
        <v>0.25</v>
      </c>
      <c r="B8" s="92">
        <v>40649</v>
      </c>
      <c r="C8" s="75">
        <f>IF(B8="","",(B8-$M$2)/365)</f>
        <v>0.24931506849315069</v>
      </c>
      <c r="D8" s="51">
        <f t="shared" ref="D8:D23" si="0">IF(C8="",A8,C8)</f>
        <v>0.24931506849315069</v>
      </c>
      <c r="E8" s="73">
        <f>IF(E$7="NA","",IF(F$7&lt;E$24,"",IF($A8='Milestone Wells'!$C$37,E$24,IF(E7=E$24,E$24,IF(E$7&lt;E$24,"",E$7-(E$7-E$24)*($D8/'Milestone Wells'!$C$37))))))</f>
        <v>700.3986301369863</v>
      </c>
      <c r="F8" s="103">
        <v>800</v>
      </c>
      <c r="G8" s="1">
        <f>IF(G$7="NA","",IF(H$7&lt;G$24,"",IF($A8='Milestone Wells'!$C$37,G$24,IF(G7=G$24,G$24,IF(G$7&lt;G$24,"",G$7-(G$7-G$24)*($D8/'Milestone Wells'!$C$37))))))</f>
        <v>842.79452054794524</v>
      </c>
      <c r="H8" s="103">
        <v>400</v>
      </c>
      <c r="I8" s="1">
        <f>IF(I$7="NA","",IF(J$7&lt;I$24,"",IF($A8='Milestone Wells'!$C$37,I$24,IF(I7=I$24,I$24,IF(I$7&lt;I$24,"",I$7-(I$7-I$24)*($D8/'Milestone Wells'!$C$37))))))</f>
        <v>221.43424657534246</v>
      </c>
      <c r="J8" s="103">
        <v>150</v>
      </c>
      <c r="K8" s="1">
        <f>IF(K$7="NA","",IF(L$7&lt;K$24,"",IF($A8='Milestone Wells'!$C$37,K$24,IF(K7=K$24,K$24,IF(K$7&lt;K$24,"",K$7-(K$7-K$24)*($D8/'Milestone Wells'!$C$37))))))</f>
        <v>790.30136986301375</v>
      </c>
      <c r="L8" s="103">
        <v>600</v>
      </c>
      <c r="M8" s="1" t="str">
        <f>IF(M$7="NA","",IF(N$7&lt;M$24,"",IF($A8='Milestone Wells'!$C$37,M$24,IF(M7=M$24,M$24,IF(M$7&lt;M$24,"",M$7-(M$7-M$24)*($D8/'Milestone Wells'!$C$37))))))</f>
        <v/>
      </c>
      <c r="N8" s="103"/>
      <c r="O8" s="1" t="str">
        <f>IF(O$7="NA","",IF(P$7&lt;O$24,"",IF($A8='Milestone Wells'!$C$37,O$24,IF(O7=O$24,O$24,IF(O$7&lt;O$24,"",O$7-(O$7-O$24)*($D8/'Milestone Wells'!$C$37))))))</f>
        <v/>
      </c>
      <c r="P8" s="103"/>
      <c r="Q8" s="1" t="str">
        <f>IF(Q$7="NA","",IF(R$7&lt;Q$24,"",IF($A8='Milestone Wells'!$C$37,Q$24,IF(Q7=Q$24,Q$24,IF(Q$7&lt;Q$24,"",Q$7-(Q$7-Q$24)*($D8/'Milestone Wells'!$C$37))))))</f>
        <v/>
      </c>
      <c r="R8" s="106"/>
    </row>
    <row r="9" spans="1:18" x14ac:dyDescent="0.2">
      <c r="A9" s="66">
        <v>0.5</v>
      </c>
      <c r="B9" s="92">
        <v>40760</v>
      </c>
      <c r="C9" s="75">
        <f t="shared" ref="C9:C23" si="1">IF(B9="","",(B9-$M$2)/365)</f>
        <v>0.55342465753424652</v>
      </c>
      <c r="D9" s="51">
        <f t="shared" si="0"/>
        <v>0.55342465753424652</v>
      </c>
      <c r="E9" s="73">
        <f>IF(E$7="NA","",IF(F$7&lt;E$24,"",IF($A9='Milestone Wells'!$C$37,E$24,IF(E8=E$24,E$24,IF(E$7&lt;E$24,"",E$7-(E$7-E$24)*($D9/'Milestone Wells'!$C$37))))))</f>
        <v>578.90684931506848</v>
      </c>
      <c r="F9" s="103">
        <v>500</v>
      </c>
      <c r="G9" s="1">
        <f>IF(G$7="NA","",IF(H$7&lt;G$24,"",IF($A9='Milestone Wells'!$C$37,G$24,IF(G8=G$24,G$24,IF(G$7&lt;G$24,"",G$7-(G$7-G$24)*($D9/'Milestone Wells'!$C$37))))))</f>
        <v>712.02739726027403</v>
      </c>
      <c r="H9" s="103">
        <v>750</v>
      </c>
      <c r="I9" s="1">
        <f>IF(I$7="NA","",IF(J$7&lt;I$24,"",IF($A9='Milestone Wells'!$C$37,I$24,IF(I8=I$24,I$24,IF(I$7&lt;I$24,"",I$7-(I$7-I$24)*($D9/'Milestone Wells'!$C$37))))))</f>
        <v>195.12876712328767</v>
      </c>
      <c r="J9" s="103">
        <v>750</v>
      </c>
      <c r="K9" s="1">
        <f>IF(K$7="NA","",IF(L$7&lt;K$24,"",IF($A9='Milestone Wells'!$C$37,K$24,IF(K8=K$24,K$24,IF(K$7&lt;K$24,"",K$7-(K$7-K$24)*($D9/'Milestone Wells'!$C$37))))))</f>
        <v>656.49315068493149</v>
      </c>
      <c r="L9" s="103">
        <v>600</v>
      </c>
      <c r="M9" s="1" t="str">
        <f>IF(M$7="NA","",IF(N$7&lt;M$24,"",IF($A9='Milestone Wells'!$C$37,M$24,IF(M8=M$24,M$24,IF(M$7&lt;M$24,"",M$7-(M$7-M$24)*($D9/'Milestone Wells'!$C$37))))))</f>
        <v/>
      </c>
      <c r="N9" s="103"/>
      <c r="O9" s="1" t="str">
        <f>IF(O$7="NA","",IF(P$7&lt;O$24,"",IF($A9='Milestone Wells'!$C$37,O$24,IF(O8=O$24,O$24,IF(O$7&lt;O$24,"",O$7-(O$7-O$24)*($D9/'Milestone Wells'!$C$37))))))</f>
        <v/>
      </c>
      <c r="P9" s="103"/>
      <c r="Q9" s="1" t="str">
        <f>IF(Q$7="NA","",IF(R$7&lt;Q$24,"",IF($A9='Milestone Wells'!$C$37,Q$24,IF(Q8=Q$24,Q$24,IF(Q$7&lt;Q$24,"",Q$7-(Q$7-Q$24)*($D9/'Milestone Wells'!$C$37))))))</f>
        <v/>
      </c>
      <c r="R9" s="106"/>
    </row>
    <row r="10" spans="1:18" x14ac:dyDescent="0.2">
      <c r="A10" s="66">
        <v>0.75</v>
      </c>
      <c r="B10" s="92">
        <v>40848</v>
      </c>
      <c r="C10" s="75">
        <f t="shared" si="1"/>
        <v>0.79452054794520544</v>
      </c>
      <c r="D10" s="51">
        <f t="shared" si="0"/>
        <v>0.79452054794520544</v>
      </c>
      <c r="E10" s="73">
        <f>IF(E$7="NA","",IF(F$7&lt;E$24,"",IF($A10='Milestone Wells'!$C$37,E$24,IF(E9=E$24,E$24,IF(E$7&lt;E$24,"",E$7-(E$7-E$24)*($D10/'Milestone Wells'!$C$37))))))</f>
        <v>482.58904109589042</v>
      </c>
      <c r="F10" s="103">
        <v>301.5</v>
      </c>
      <c r="G10" s="1">
        <f>IF(G$7="NA","",IF(H$7&lt;G$24,"",IF($A10='Milestone Wells'!$C$37,G$24,IF(G9=G$24,G$24,IF(G$7&lt;G$24,"",G$7-(G$7-G$24)*($D10/'Milestone Wells'!$C$37))))))</f>
        <v>608.35616438356169</v>
      </c>
      <c r="H10" s="103">
        <v>300</v>
      </c>
      <c r="I10" s="1">
        <f>IF(I$7="NA","",IF(J$7&lt;I$24,"",IF($A10='Milestone Wells'!$C$37,I$24,IF(I9=I$24,I$24,IF(I$7&lt;I$24,"",I$7-(I$7-I$24)*($D10/'Milestone Wells'!$C$37))))))</f>
        <v>174.27397260273972</v>
      </c>
      <c r="J10" s="103">
        <v>300</v>
      </c>
      <c r="K10" s="1">
        <f>IF(K$7="NA","",IF(L$7&lt;K$24,"",IF($A10='Milestone Wells'!$C$37,K$24,IF(K9=K$24,K$24,IF(K$7&lt;K$24,"",K$7-(K$7-K$24)*($D10/'Milestone Wells'!$C$37))))))</f>
        <v>550.41095890410963</v>
      </c>
      <c r="L10" s="103">
        <v>600</v>
      </c>
      <c r="M10" s="1" t="str">
        <f>IF(M$7="NA","",IF(N$7&lt;M$24,"",IF($A10='Milestone Wells'!$C$37,M$24,IF(M9=M$24,M$24,IF(M$7&lt;M$24,"",M$7-(M$7-M$24)*($D10/'Milestone Wells'!$C$37))))))</f>
        <v/>
      </c>
      <c r="N10" s="103"/>
      <c r="O10" s="1" t="str">
        <f>IF(O$7="NA","",IF(P$7&lt;O$24,"",IF($A10='Milestone Wells'!$C$37,O$24,IF(O9=O$24,O$24,IF(O$7&lt;O$24,"",O$7-(O$7-O$24)*($D10/'Milestone Wells'!$C$37))))))</f>
        <v/>
      </c>
      <c r="P10" s="103"/>
      <c r="Q10" s="1" t="str">
        <f>IF(Q$7="NA","",IF(R$7&lt;Q$24,"",IF($A10='Milestone Wells'!$C$37,Q$24,IF(Q9=Q$24,Q$24,IF(Q$7&lt;Q$24,"",Q$7-(Q$7-Q$24)*($D10/'Milestone Wells'!$C$37))))))</f>
        <v/>
      </c>
      <c r="R10" s="106"/>
    </row>
    <row r="11" spans="1:18" x14ac:dyDescent="0.2">
      <c r="A11" s="66">
        <v>1</v>
      </c>
      <c r="B11" s="92">
        <v>40941</v>
      </c>
      <c r="C11" s="75">
        <f t="shared" si="1"/>
        <v>1.0493150684931507</v>
      </c>
      <c r="D11" s="51">
        <f t="shared" si="0"/>
        <v>1.0493150684931507</v>
      </c>
      <c r="E11" s="73">
        <f>IF(E$7="NA","",IF(F$7&lt;E$24,"",IF($A11='Milestone Wells'!$C$37,E$24,IF(E10=E$24,E$24,IF(E$7&lt;E$24,"",E$7-(E$7-E$24)*($D11/'Milestone Wells'!$C$37))))))</f>
        <v>380.79863013698628</v>
      </c>
      <c r="F11" s="103">
        <v>400</v>
      </c>
      <c r="G11" s="1">
        <f>IF(G$7="NA","",IF(H$7&lt;G$24,"",IF($A11='Milestone Wells'!$C$37,G$24,IF(G10=G$24,G$24,IF(G$7&lt;G$24,"",G$7-(G$7-G$24)*($D11/'Milestone Wells'!$C$37))))))</f>
        <v>498.79452054794518</v>
      </c>
      <c r="H11" s="103">
        <v>400</v>
      </c>
      <c r="I11" s="1">
        <f>IF(I$7="NA","",IF(J$7&lt;I$24,"",IF($A11='Milestone Wells'!$C$37,I$24,IF(I10=I$24,I$24,IF(I$7&lt;I$24,"",I$7-(I$7-I$24)*($D11/'Milestone Wells'!$C$37))))))</f>
        <v>152.23424657534247</v>
      </c>
      <c r="J11" s="103">
        <v>400</v>
      </c>
      <c r="K11" s="1">
        <f>IF(K$7="NA","",IF(L$7&lt;K$24,"",IF($A11='Milestone Wells'!$C$37,K$24,IF(K10=K$24,K$24,IF(K$7&lt;K$24,"",K$7-(K$7-K$24)*($D11/'Milestone Wells'!$C$37))))))</f>
        <v>438.30136986301369</v>
      </c>
      <c r="L11" s="103">
        <v>400</v>
      </c>
      <c r="M11" s="1" t="str">
        <f>IF(M$7="NA","",IF(N$7&lt;M$24,"",IF($A11='Milestone Wells'!$C$37,M$24,IF(M10=M$24,M$24,IF(M$7&lt;M$24,"",M$7-(M$7-M$24)*($D11/'Milestone Wells'!$C$37))))))</f>
        <v/>
      </c>
      <c r="N11" s="103"/>
      <c r="O11" s="1" t="str">
        <f>IF(O$7="NA","",IF(P$7&lt;O$24,"",IF($A11='Milestone Wells'!$C$37,O$24,IF(O10=O$24,O$24,IF(O$7&lt;O$24,"",O$7-(O$7-O$24)*($D11/'Milestone Wells'!$C$37))))))</f>
        <v/>
      </c>
      <c r="P11" s="103"/>
      <c r="Q11" s="1" t="str">
        <f>IF(Q$7="NA","",IF(R$7&lt;Q$24,"",IF($A11='Milestone Wells'!$C$37,Q$24,IF(Q10=Q$24,Q$24,IF(Q$7&lt;Q$24,"",Q$7-(Q$7-Q$24)*($D11/'Milestone Wells'!$C$37))))))</f>
        <v/>
      </c>
      <c r="R11" s="106"/>
    </row>
    <row r="12" spans="1:18" x14ac:dyDescent="0.2">
      <c r="A12" s="66">
        <v>1.25</v>
      </c>
      <c r="B12" s="92"/>
      <c r="C12" s="75" t="str">
        <f t="shared" si="1"/>
        <v/>
      </c>
      <c r="D12" s="51">
        <f t="shared" si="0"/>
        <v>1.25</v>
      </c>
      <c r="E12" s="73">
        <f>IF(E$7="NA","",IF(F$7&lt;E$24,"",IF($A12='Milestone Wells'!$C$37,E$24,IF(E11=E$24,E$24,IF(E$7&lt;E$24,"",E$7-(E$7-E$24)*($D12/'Milestone Wells'!$C$37))))))</f>
        <v>300.625</v>
      </c>
      <c r="F12" s="103">
        <v>250</v>
      </c>
      <c r="G12" s="1">
        <f>IF(G$7="NA","",IF(H$7&lt;G$24,"",IF($A12='Milestone Wells'!$C$37,G$24,IF(G11=G$24,G$24,IF(G$7&lt;G$24,"",G$7-(G$7-G$24)*($D12/'Milestone Wells'!$C$37))))))</f>
        <v>412.5</v>
      </c>
      <c r="H12" s="103">
        <v>250</v>
      </c>
      <c r="I12" s="1">
        <f>IF(I$7="NA","",IF(J$7&lt;I$24,"",IF($A12='Milestone Wells'!$C$37,I$24,IF(I11=I$24,I$24,IF(I$7&lt;I$24,"",I$7-(I$7-I$24)*($D12/'Milestone Wells'!$C$37))))))</f>
        <v>134.875</v>
      </c>
      <c r="J12" s="103">
        <v>250</v>
      </c>
      <c r="K12" s="1">
        <f>IF(K$7="NA","",IF(L$7&lt;K$24,"",IF($A12='Milestone Wells'!$C$37,K$24,IF(K11=K$24,K$24,IF(K$7&lt;K$24,"",K$7-(K$7-K$24)*($D12/'Milestone Wells'!$C$37))))))</f>
        <v>350</v>
      </c>
      <c r="L12" s="103">
        <v>300</v>
      </c>
      <c r="M12" s="1" t="str">
        <f>IF(M$7="NA","",IF(N$7&lt;M$24,"",IF($A12='Milestone Wells'!$C$37,M$24,IF(M11=M$24,M$24,IF(M$7&lt;M$24,"",M$7-(M$7-M$24)*($D12/'Milestone Wells'!$C$37))))))</f>
        <v/>
      </c>
      <c r="N12" s="103"/>
      <c r="O12" s="1" t="str">
        <f>IF(O$7="NA","",IF(P$7&lt;O$24,"",IF($A12='Milestone Wells'!$C$37,O$24,IF(O11=O$24,O$24,IF(O$7&lt;O$24,"",O$7-(O$7-O$24)*($D12/'Milestone Wells'!$C$37))))))</f>
        <v/>
      </c>
      <c r="P12" s="103"/>
      <c r="Q12" s="1" t="str">
        <f>IF(Q$7="NA","",IF(R$7&lt;Q$24,"",IF($A12='Milestone Wells'!$C$37,Q$24,IF(Q11=Q$24,Q$24,IF(Q$7&lt;Q$24,"",Q$7-(Q$7-Q$24)*($D12/'Milestone Wells'!$C$37))))))</f>
        <v/>
      </c>
      <c r="R12" s="106"/>
    </row>
    <row r="13" spans="1:18" x14ac:dyDescent="0.2">
      <c r="A13" s="66">
        <v>1.5</v>
      </c>
      <c r="B13" s="92"/>
      <c r="C13" s="75" t="str">
        <f t="shared" si="1"/>
        <v/>
      </c>
      <c r="D13" s="51">
        <f t="shared" si="0"/>
        <v>1.5</v>
      </c>
      <c r="E13" s="73">
        <f>IF(E$7="NA","",IF(F$7&lt;E$24,"",IF($A13='Milestone Wells'!$C$37,E$24,IF(E12=E$24,E$24,IF(E$7&lt;E$24,"",E$7-(E$7-E$24)*($D13/'Milestone Wells'!$C$37))))))</f>
        <v>200.75</v>
      </c>
      <c r="F13" s="103">
        <v>100</v>
      </c>
      <c r="G13" s="1">
        <f>IF(G$7="NA","",IF(H$7&lt;G$24,"",IF($A13='Milestone Wells'!$C$37,G$24,IF(G12=G$24,G$24,IF(G$7&lt;G$24,"",G$7-(G$7-G$24)*($D13/'Milestone Wells'!$C$37))))))</f>
        <v>305</v>
      </c>
      <c r="H13" s="103">
        <v>100</v>
      </c>
      <c r="I13" s="1">
        <f>IF(I$7="NA","",IF(J$7&lt;I$24,"",IF($A13='Milestone Wells'!$C$37,I$24,IF(I12=I$24,I$24,IF(I$7&lt;I$24,"",I$7-(I$7-I$24)*($D13/'Milestone Wells'!$C$37))))))</f>
        <v>113.25</v>
      </c>
      <c r="J13" s="103">
        <v>100</v>
      </c>
      <c r="K13" s="1">
        <f>IF(K$7="NA","",IF(L$7&lt;K$24,"",IF($A13='Milestone Wells'!$C$37,K$24,IF(K12=K$24,K$24,IF(K$7&lt;K$24,"",K$7-(K$7-K$24)*($D13/'Milestone Wells'!$C$37))))))</f>
        <v>240</v>
      </c>
      <c r="L13" s="103">
        <v>300</v>
      </c>
      <c r="M13" s="1" t="str">
        <f>IF(M$7="NA","",IF(N$7&lt;M$24,"",IF($A13='Milestone Wells'!$C$37,M$24,IF(M12=M$24,M$24,IF(M$7&lt;M$24,"",M$7-(M$7-M$24)*($D13/'Milestone Wells'!$C$37))))))</f>
        <v/>
      </c>
      <c r="N13" s="103"/>
      <c r="O13" s="1" t="str">
        <f>IF(O$7="NA","",IF(P$7&lt;O$24,"",IF($A13='Milestone Wells'!$C$37,O$24,IF(O12=O$24,O$24,IF(O$7&lt;O$24,"",O$7-(O$7-O$24)*($D13/'Milestone Wells'!$C$37))))))</f>
        <v/>
      </c>
      <c r="P13" s="103"/>
      <c r="Q13" s="1" t="str">
        <f>IF(Q$7="NA","",IF(R$7&lt;Q$24,"",IF($A13='Milestone Wells'!$C$37,Q$24,IF(Q12=Q$24,Q$24,IF(Q$7&lt;Q$24,"",Q$7-(Q$7-Q$24)*($D13/'Milestone Wells'!$C$37))))))</f>
        <v/>
      </c>
      <c r="R13" s="106"/>
    </row>
    <row r="14" spans="1:18" x14ac:dyDescent="0.2">
      <c r="A14" s="66">
        <v>1.75</v>
      </c>
      <c r="B14" s="92"/>
      <c r="C14" s="75" t="str">
        <f t="shared" si="1"/>
        <v/>
      </c>
      <c r="D14" s="51">
        <f t="shared" si="0"/>
        <v>1.75</v>
      </c>
      <c r="E14" s="73">
        <f>IF(E$7="NA","",IF(F$7&lt;E$24,"",IF($A14='Milestone Wells'!$C$37,E$24,IF(E13=E$24,E$24,IF(E$7&lt;E$24,"",E$7-(E$7-E$24)*($D14/'Milestone Wells'!$C$37))))))</f>
        <v>100.875</v>
      </c>
      <c r="F14" s="103">
        <v>102</v>
      </c>
      <c r="G14" s="1">
        <f>IF(G$7="NA","",IF(H$7&lt;G$24,"",IF($A14='Milestone Wells'!$C$37,G$24,IF(G13=G$24,G$24,IF(G$7&lt;G$24,"",G$7-(G$7-G$24)*($D14/'Milestone Wells'!$C$37))))))</f>
        <v>197.5</v>
      </c>
      <c r="H14" s="103">
        <v>2</v>
      </c>
      <c r="I14" s="1">
        <f>IF(I$7="NA","",IF(J$7&lt;I$24,"",IF($A14='Milestone Wells'!$C$37,I$24,IF(I13=I$24,I$24,IF(I$7&lt;I$24,"",I$7-(I$7-I$24)*($D14/'Milestone Wells'!$C$37))))))</f>
        <v>91.625</v>
      </c>
      <c r="J14" s="103">
        <v>2</v>
      </c>
      <c r="K14" s="1">
        <f>IF(K$7="NA","",IF(L$7&lt;K$24,"",IF($A14='Milestone Wells'!$C$37,K$24,IF(K13=K$24,K$24,IF(K$7&lt;K$24,"",K$7-(K$7-K$24)*($D14/'Milestone Wells'!$C$37))))))</f>
        <v>130</v>
      </c>
      <c r="L14" s="103">
        <v>100</v>
      </c>
      <c r="M14" s="1" t="str">
        <f>IF(M$7="NA","",IF(N$7&lt;M$24,"",IF($A14='Milestone Wells'!$C$37,M$24,IF(M13=M$24,M$24,IF(M$7&lt;M$24,"",M$7-(M$7-M$24)*($D14/'Milestone Wells'!$C$37))))))</f>
        <v/>
      </c>
      <c r="N14" s="103"/>
      <c r="O14" s="1" t="str">
        <f>IF(O$7="NA","",IF(P$7&lt;O$24,"",IF($A14='Milestone Wells'!$C$37,O$24,IF(O13=O$24,O$24,IF(O$7&lt;O$24,"",O$7-(O$7-O$24)*($D14/'Milestone Wells'!$C$37))))))</f>
        <v/>
      </c>
      <c r="P14" s="103"/>
      <c r="Q14" s="1" t="str">
        <f>IF(Q$7="NA","",IF(R$7&lt;Q$24,"",IF($A14='Milestone Wells'!$C$37,Q$24,IF(Q13=Q$24,Q$24,IF(Q$7&lt;Q$24,"",Q$7-(Q$7-Q$24)*($D14/'Milestone Wells'!$C$37))))))</f>
        <v/>
      </c>
      <c r="R14" s="106"/>
    </row>
    <row r="15" spans="1:18" x14ac:dyDescent="0.2">
      <c r="A15" s="66">
        <v>2</v>
      </c>
      <c r="B15" s="92"/>
      <c r="C15" s="75" t="str">
        <f t="shared" si="1"/>
        <v/>
      </c>
      <c r="D15" s="51">
        <f t="shared" si="0"/>
        <v>2</v>
      </c>
      <c r="E15" s="73">
        <f>IF(E$7="NA","",IF(F$7&lt;E$24,"",IF($A15='Milestone Wells'!$C$37,E$24,IF(E14=E$24,E$24,IF(E$7&lt;E$24,"",E$7-(E$7-E$24)*($D15/'Milestone Wells'!$C$37))))))</f>
        <v>1</v>
      </c>
      <c r="F15" s="103">
        <v>2.5</v>
      </c>
      <c r="G15" s="1">
        <f>IF(G$7="NA","",IF(H$7&lt;G$24,"",IF($A15='Milestone Wells'!$C$37,G$24,IF(G14=G$24,G$24,IF(G$7&lt;G$24,"",G$7-(G$7-G$24)*($D15/'Milestone Wells'!$C$37))))))</f>
        <v>90</v>
      </c>
      <c r="H15" s="103">
        <v>3</v>
      </c>
      <c r="I15" s="1">
        <f>IF(I$7="NA","",IF(J$7&lt;I$24,"",IF($A15='Milestone Wells'!$C$37,I$24,IF(I14=I$24,I$24,IF(I$7&lt;I$24,"",I$7-(I$7-I$24)*($D15/'Milestone Wells'!$C$37))))))</f>
        <v>70</v>
      </c>
      <c r="J15" s="103">
        <v>3</v>
      </c>
      <c r="K15" s="1">
        <f>IF(K$7="NA","",IF(L$7&lt;K$24,"",IF($A15='Milestone Wells'!$C$37,K$24,IF(K14=K$24,K$24,IF(K$7&lt;K$24,"",K$7-(K$7-K$24)*($D15/'Milestone Wells'!$C$37))))))</f>
        <v>20</v>
      </c>
      <c r="L15" s="103">
        <v>21</v>
      </c>
      <c r="M15" s="1" t="str">
        <f>IF(M$7="NA","",IF(N$7&lt;M$24,"",IF($A15='Milestone Wells'!$C$37,M$24,IF(M14=M$24,M$24,IF(M$7&lt;M$24,"",M$7-(M$7-M$24)*($D15/'Milestone Wells'!$C$37))))))</f>
        <v/>
      </c>
      <c r="N15" s="103"/>
      <c r="O15" s="1" t="str">
        <f>IF(O$7="NA","",IF(P$7&lt;O$24,"",IF($A15='Milestone Wells'!$C$37,O$24,IF(O14=O$24,O$24,IF(O$7&lt;O$24,"",O$7-(O$7-O$24)*($D15/'Milestone Wells'!$C$37))))))</f>
        <v/>
      </c>
      <c r="P15" s="103"/>
      <c r="Q15" s="1" t="str">
        <f>IF(Q$7="NA","",IF(R$7&lt;Q$24,"",IF($A15='Milestone Wells'!$C$37,Q$24,IF(Q14=Q$24,Q$24,IF(Q$7&lt;Q$24,"",Q$7-(Q$7-Q$24)*($D15/'Milestone Wells'!$C$37))))))</f>
        <v/>
      </c>
      <c r="R15" s="106"/>
    </row>
    <row r="16" spans="1:18" x14ac:dyDescent="0.2">
      <c r="A16" s="66">
        <v>2.25</v>
      </c>
      <c r="B16" s="92"/>
      <c r="C16" s="75" t="str">
        <f t="shared" si="1"/>
        <v/>
      </c>
      <c r="D16" s="51">
        <f t="shared" si="0"/>
        <v>2.25</v>
      </c>
      <c r="E16" s="73">
        <f>IF(E$7="NA","",IF(F$7&lt;E$24,"",IF($A16='Milestone Wells'!$C$37,E$24,IF(E15=E$24,E$24,IF(E$7&lt;E$24,"",E$7-(E$7-E$24)*($D16/'Milestone Wells'!$C$37))))))</f>
        <v>1</v>
      </c>
      <c r="F16" s="103"/>
      <c r="G16" s="1">
        <f>IF(G$7="NA","",IF(H$7&lt;G$24,"",IF($A16='Milestone Wells'!$C$37,G$24,IF(G15=G$24,G$24,IF(G$7&lt;G$24,"",G$7-(G$7-G$24)*($D16/'Milestone Wells'!$C$37))))))</f>
        <v>90</v>
      </c>
      <c r="H16" s="103"/>
      <c r="I16" s="1">
        <f>IF(I$7="NA","",IF(J$7&lt;I$24,"",IF($A16='Milestone Wells'!$C$37,I$24,IF(I15=I$24,I$24,IF(I$7&lt;I$24,"",I$7-(I$7-I$24)*($D16/'Milestone Wells'!$C$37))))))</f>
        <v>70</v>
      </c>
      <c r="J16" s="103"/>
      <c r="K16" s="1">
        <f>IF(K$7="NA","",IF(L$7&lt;K$24,"",IF($A16='Milestone Wells'!$C$37,K$24,IF(K15=K$24,K$24,IF(K$7&lt;K$24,"",K$7-(K$7-K$24)*($D16/'Milestone Wells'!$C$37))))))</f>
        <v>20</v>
      </c>
      <c r="L16" s="103"/>
      <c r="M16" s="1" t="str">
        <f>IF(M$7="NA","",IF(N$7&lt;M$24,"",IF($A16='Milestone Wells'!$C$37,M$24,IF(M15=M$24,M$24,IF(M$7&lt;M$24,"",M$7-(M$7-M$24)*($D16/'Milestone Wells'!$C$37))))))</f>
        <v/>
      </c>
      <c r="N16" s="103"/>
      <c r="O16" s="1" t="str">
        <f>IF(O$7="NA","",IF(P$7&lt;O$24,"",IF($A16='Milestone Wells'!$C$37,O$24,IF(O15=O$24,O$24,IF(O$7&lt;O$24,"",O$7-(O$7-O$24)*($D16/'Milestone Wells'!$C$37))))))</f>
        <v/>
      </c>
      <c r="P16" s="103"/>
      <c r="Q16" s="1" t="str">
        <f>IF(Q$7="NA","",IF(R$7&lt;Q$24,"",IF($A16='Milestone Wells'!$C$37,Q$24,IF(Q15=Q$24,Q$24,IF(Q$7&lt;Q$24,"",Q$7-(Q$7-Q$24)*($D16/'Milestone Wells'!$C$37))))))</f>
        <v/>
      </c>
      <c r="R16" s="106"/>
    </row>
    <row r="17" spans="1:18" x14ac:dyDescent="0.2">
      <c r="A17" s="66">
        <v>2.5</v>
      </c>
      <c r="B17" s="92"/>
      <c r="C17" s="75" t="str">
        <f t="shared" si="1"/>
        <v/>
      </c>
      <c r="D17" s="51">
        <f t="shared" si="0"/>
        <v>2.5</v>
      </c>
      <c r="E17" s="73">
        <f>IF(E$7="NA","",IF(F$7&lt;E$24,"",IF($A17='Milestone Wells'!$C$37,E$24,IF(E16=E$24,E$24,IF(E$7&lt;E$24,"",E$7-(E$7-E$24)*($D17/'Milestone Wells'!$C$37))))))</f>
        <v>1</v>
      </c>
      <c r="F17" s="103"/>
      <c r="G17" s="1">
        <f>IF(G$7="NA","",IF(H$7&lt;G$24,"",IF($A17='Milestone Wells'!$C$37,G$24,IF(G16=G$24,G$24,IF(G$7&lt;G$24,"",G$7-(G$7-G$24)*($D17/'Milestone Wells'!$C$37))))))</f>
        <v>90</v>
      </c>
      <c r="H17" s="103"/>
      <c r="I17" s="1">
        <f>IF(I$7="NA","",IF(J$7&lt;I$24,"",IF($A17='Milestone Wells'!$C$37,I$24,IF(I16=I$24,I$24,IF(I$7&lt;I$24,"",I$7-(I$7-I$24)*($D17/'Milestone Wells'!$C$37))))))</f>
        <v>70</v>
      </c>
      <c r="J17" s="103"/>
      <c r="K17" s="1">
        <f>IF(K$7="NA","",IF(L$7&lt;K$24,"",IF($A17='Milestone Wells'!$C$37,K$24,IF(K16=K$24,K$24,IF(K$7&lt;K$24,"",K$7-(K$7-K$24)*($D17/'Milestone Wells'!$C$37))))))</f>
        <v>20</v>
      </c>
      <c r="L17" s="103"/>
      <c r="M17" s="1" t="str">
        <f>IF(M$7="NA","",IF(N$7&lt;M$24,"",IF($A17='Milestone Wells'!$C$37,M$24,IF(M16=M$24,M$24,IF(M$7&lt;M$24,"",M$7-(M$7-M$24)*($D17/'Milestone Wells'!$C$37))))))</f>
        <v/>
      </c>
      <c r="N17" s="103"/>
      <c r="O17" s="1" t="str">
        <f>IF(O$7="NA","",IF(P$7&lt;O$24,"",IF($A17='Milestone Wells'!$C$37,O$24,IF(O16=O$24,O$24,IF(O$7&lt;O$24,"",O$7-(O$7-O$24)*($D17/'Milestone Wells'!$C$37))))))</f>
        <v/>
      </c>
      <c r="P17" s="103"/>
      <c r="Q17" s="1" t="str">
        <f>IF(Q$7="NA","",IF(R$7&lt;Q$24,"",IF($A17='Milestone Wells'!$C$37,Q$24,IF(Q16=Q$24,Q$24,IF(Q$7&lt;Q$24,"",Q$7-(Q$7-Q$24)*($D17/'Milestone Wells'!$C$37))))))</f>
        <v/>
      </c>
      <c r="R17" s="106"/>
    </row>
    <row r="18" spans="1:18" x14ac:dyDescent="0.2">
      <c r="A18" s="66">
        <v>2.75</v>
      </c>
      <c r="B18" s="92"/>
      <c r="C18" s="75" t="str">
        <f t="shared" si="1"/>
        <v/>
      </c>
      <c r="D18" s="51">
        <f t="shared" si="0"/>
        <v>2.75</v>
      </c>
      <c r="E18" s="73">
        <f>IF(E$7="NA","",IF(F$7&lt;E$24,"",IF($A18='Milestone Wells'!$C$37,E$24,IF(E17=E$24,E$24,IF(E$7&lt;E$24,"",E$7-(E$7-E$24)*($D18/'Milestone Wells'!$C$37))))))</f>
        <v>1</v>
      </c>
      <c r="F18" s="103"/>
      <c r="G18" s="1">
        <f>IF(G$7="NA","",IF(H$7&lt;G$24,"",IF($A18='Milestone Wells'!$C$37,G$24,IF(G17=G$24,G$24,IF(G$7&lt;G$24,"",G$7-(G$7-G$24)*($D18/'Milestone Wells'!$C$37))))))</f>
        <v>90</v>
      </c>
      <c r="H18" s="103"/>
      <c r="I18" s="1">
        <f>IF(I$7="NA","",IF(J$7&lt;I$24,"",IF($A18='Milestone Wells'!$C$37,I$24,IF(I17=I$24,I$24,IF(I$7&lt;I$24,"",I$7-(I$7-I$24)*($D18/'Milestone Wells'!$C$37))))))</f>
        <v>70</v>
      </c>
      <c r="J18" s="103"/>
      <c r="K18" s="1">
        <f>IF(K$7="NA","",IF(L$7&lt;K$24,"",IF($A18='Milestone Wells'!$C$37,K$24,IF(K17=K$24,K$24,IF(K$7&lt;K$24,"",K$7-(K$7-K$24)*($D18/'Milestone Wells'!$C$37))))))</f>
        <v>20</v>
      </c>
      <c r="L18" s="103"/>
      <c r="M18" s="1" t="str">
        <f>IF(M$7="NA","",IF(N$7&lt;M$24,"",IF($A18='Milestone Wells'!$C$37,M$24,IF(M17=M$24,M$24,IF(M$7&lt;M$24,"",M$7-(M$7-M$24)*($D18/'Milestone Wells'!$C$37))))))</f>
        <v/>
      </c>
      <c r="N18" s="103"/>
      <c r="O18" s="1" t="str">
        <f>IF(O$7="NA","",IF(P$7&lt;O$24,"",IF($A18='Milestone Wells'!$C$37,O$24,IF(O17=O$24,O$24,IF(O$7&lt;O$24,"",O$7-(O$7-O$24)*($D18/'Milestone Wells'!$C$37))))))</f>
        <v/>
      </c>
      <c r="P18" s="103"/>
      <c r="Q18" s="1" t="str">
        <f>IF(Q$7="NA","",IF(R$7&lt;Q$24,"",IF($A18='Milestone Wells'!$C$37,Q$24,IF(Q17=Q$24,Q$24,IF(Q$7&lt;Q$24,"",Q$7-(Q$7-Q$24)*($D18/'Milestone Wells'!$C$37))))))</f>
        <v/>
      </c>
      <c r="R18" s="106"/>
    </row>
    <row r="19" spans="1:18" x14ac:dyDescent="0.2">
      <c r="A19" s="66">
        <v>3</v>
      </c>
      <c r="B19" s="92"/>
      <c r="C19" s="75" t="str">
        <f t="shared" si="1"/>
        <v/>
      </c>
      <c r="D19" s="51">
        <f t="shared" si="0"/>
        <v>3</v>
      </c>
      <c r="E19" s="73">
        <f>IF(E$7="NA","",IF(F$7&lt;E$24,"",IF($A19='Milestone Wells'!$C$37,E$24,IF(E18=E$24,E$24,IF(E$7&lt;E$24,"",E$7-(E$7-E$24)*($D19/'Milestone Wells'!$C$37))))))</f>
        <v>1</v>
      </c>
      <c r="F19" s="103"/>
      <c r="G19" s="1">
        <f>IF(G$7="NA","",IF(H$7&lt;G$24,"",IF($A19='Milestone Wells'!$C$37,G$24,IF(G18=G$24,G$24,IF(G$7&lt;G$24,"",G$7-(G$7-G$24)*($D19/'Milestone Wells'!$C$37))))))</f>
        <v>90</v>
      </c>
      <c r="H19" s="103"/>
      <c r="I19" s="1">
        <f>IF(I$7="NA","",IF(J$7&lt;I$24,"",IF($A19='Milestone Wells'!$C$37,I$24,IF(I18=I$24,I$24,IF(I$7&lt;I$24,"",I$7-(I$7-I$24)*($D19/'Milestone Wells'!$C$37))))))</f>
        <v>70</v>
      </c>
      <c r="J19" s="103"/>
      <c r="K19" s="1">
        <f>IF(K$7="NA","",IF(L$7&lt;K$24,"",IF($A19='Milestone Wells'!$C$37,K$24,IF(K18=K$24,K$24,IF(K$7&lt;K$24,"",K$7-(K$7-K$24)*($D19/'Milestone Wells'!$C$37))))))</f>
        <v>20</v>
      </c>
      <c r="L19" s="103"/>
      <c r="M19" s="1" t="str">
        <f>IF(M$7="NA","",IF(N$7&lt;M$24,"",IF($A19='Milestone Wells'!$C$37,M$24,IF(M18=M$24,M$24,IF(M$7&lt;M$24,"",M$7-(M$7-M$24)*($D19/'Milestone Wells'!$C$37))))))</f>
        <v/>
      </c>
      <c r="N19" s="103"/>
      <c r="O19" s="1" t="str">
        <f>IF(O$7="NA","",IF(P$7&lt;O$24,"",IF($A19='Milestone Wells'!$C$37,O$24,IF(O18=O$24,O$24,IF(O$7&lt;O$24,"",O$7-(O$7-O$24)*($D19/'Milestone Wells'!$C$37))))))</f>
        <v/>
      </c>
      <c r="P19" s="103"/>
      <c r="Q19" s="1" t="str">
        <f>IF(Q$7="NA","",IF(R$7&lt;Q$24,"",IF($A19='Milestone Wells'!$C$37,Q$24,IF(Q18=Q$24,Q$24,IF(Q$7&lt;Q$24,"",Q$7-(Q$7-Q$24)*($D19/'Milestone Wells'!$C$37))))))</f>
        <v/>
      </c>
      <c r="R19" s="106"/>
    </row>
    <row r="20" spans="1:18" x14ac:dyDescent="0.2">
      <c r="A20" s="66">
        <v>3.25</v>
      </c>
      <c r="B20" s="92"/>
      <c r="C20" s="75" t="str">
        <f t="shared" si="1"/>
        <v/>
      </c>
      <c r="D20" s="51">
        <f t="shared" si="0"/>
        <v>3.25</v>
      </c>
      <c r="E20" s="73">
        <f>IF(E$7="NA","",IF(F$7&lt;E$24,"",IF($A20='Milestone Wells'!$C$37,E$24,IF(E19=E$24,E$24,IF(E$7&lt;E$24,"",E$7-(E$7-E$24)*($D20/'Milestone Wells'!$C$37))))))</f>
        <v>1</v>
      </c>
      <c r="F20" s="103"/>
      <c r="G20" s="1">
        <f>IF(G$7="NA","",IF(H$7&lt;G$24,"",IF($A20='Milestone Wells'!$C$37,G$24,IF(G19=G$24,G$24,IF(G$7&lt;G$24,"",G$7-(G$7-G$24)*($D20/'Milestone Wells'!$C$37))))))</f>
        <v>90</v>
      </c>
      <c r="H20" s="103"/>
      <c r="I20" s="1">
        <f>IF(I$7="NA","",IF(J$7&lt;I$24,"",IF($A20='Milestone Wells'!$C$37,I$24,IF(I19=I$24,I$24,IF(I$7&lt;I$24,"",I$7-(I$7-I$24)*($D20/'Milestone Wells'!$C$37))))))</f>
        <v>70</v>
      </c>
      <c r="J20" s="103"/>
      <c r="K20" s="1">
        <f>IF(K$7="NA","",IF(L$7&lt;K$24,"",IF($A20='Milestone Wells'!$C$37,K$24,IF(K19=K$24,K$24,IF(K$7&lt;K$24,"",K$7-(K$7-K$24)*($D20/'Milestone Wells'!$C$37))))))</f>
        <v>20</v>
      </c>
      <c r="L20" s="103"/>
      <c r="M20" s="1" t="str">
        <f>IF(M$7="NA","",IF(N$7&lt;M$24,"",IF($A20='Milestone Wells'!$C$37,M$24,IF(M19=M$24,M$24,IF(M$7&lt;M$24,"",M$7-(M$7-M$24)*($D20/'Milestone Wells'!$C$37))))))</f>
        <v/>
      </c>
      <c r="N20" s="103"/>
      <c r="O20" s="1" t="str">
        <f>IF(O$7="NA","",IF(P$7&lt;O$24,"",IF($A20='Milestone Wells'!$C$37,O$24,IF(O19=O$24,O$24,IF(O$7&lt;O$24,"",O$7-(O$7-O$24)*($D20/'Milestone Wells'!$C$37))))))</f>
        <v/>
      </c>
      <c r="P20" s="103"/>
      <c r="Q20" s="1" t="str">
        <f>IF(Q$7="NA","",IF(R$7&lt;Q$24,"",IF($A20='Milestone Wells'!$C$37,Q$24,IF(Q19=Q$24,Q$24,IF(Q$7&lt;Q$24,"",Q$7-(Q$7-Q$24)*($D20/'Milestone Wells'!$C$37))))))</f>
        <v/>
      </c>
      <c r="R20" s="106"/>
    </row>
    <row r="21" spans="1:18" x14ac:dyDescent="0.2">
      <c r="A21" s="66">
        <v>3.5</v>
      </c>
      <c r="B21" s="92"/>
      <c r="C21" s="75" t="str">
        <f t="shared" si="1"/>
        <v/>
      </c>
      <c r="D21" s="51">
        <f t="shared" si="0"/>
        <v>3.5</v>
      </c>
      <c r="E21" s="73">
        <f>IF(E$7="NA","",IF(F$7&lt;E$24,"",IF($A21='Milestone Wells'!$C$37,E$24,IF(E20=E$24,E$24,IF(E$7&lt;E$24,"",E$7-(E$7-E$24)*($D21/'Milestone Wells'!$C$37))))))</f>
        <v>1</v>
      </c>
      <c r="F21" s="103"/>
      <c r="G21" s="1">
        <f>IF(G$7="NA","",IF(H$7&lt;G$24,"",IF($A21='Milestone Wells'!$C$37,G$24,IF(G20=G$24,G$24,IF(G$7&lt;G$24,"",G$7-(G$7-G$24)*($D21/'Milestone Wells'!$C$37))))))</f>
        <v>90</v>
      </c>
      <c r="H21" s="103"/>
      <c r="I21" s="1">
        <f>IF(I$7="NA","",IF(J$7&lt;I$24,"",IF($A21='Milestone Wells'!$C$37,I$24,IF(I20=I$24,I$24,IF(I$7&lt;I$24,"",I$7-(I$7-I$24)*($D21/'Milestone Wells'!$C$37))))))</f>
        <v>70</v>
      </c>
      <c r="J21" s="103"/>
      <c r="K21" s="1">
        <f>IF(K$7="NA","",IF(L$7&lt;K$24,"",IF($A21='Milestone Wells'!$C$37,K$24,IF(K20=K$24,K$24,IF(K$7&lt;K$24,"",K$7-(K$7-K$24)*($D21/'Milestone Wells'!$C$37))))))</f>
        <v>20</v>
      </c>
      <c r="L21" s="103"/>
      <c r="M21" s="1" t="str">
        <f>IF(M$7="NA","",IF(N$7&lt;M$24,"",IF($A21='Milestone Wells'!$C$37,M$24,IF(M20=M$24,M$24,IF(M$7&lt;M$24,"",M$7-(M$7-M$24)*($D21/'Milestone Wells'!$C$37))))))</f>
        <v/>
      </c>
      <c r="N21" s="103"/>
      <c r="O21" s="1" t="str">
        <f>IF(O$7="NA","",IF(P$7&lt;O$24,"",IF($A21='Milestone Wells'!$C$37,O$24,IF(O20=O$24,O$24,IF(O$7&lt;O$24,"",O$7-(O$7-O$24)*($D21/'Milestone Wells'!$C$37))))))</f>
        <v/>
      </c>
      <c r="P21" s="103"/>
      <c r="Q21" s="1" t="str">
        <f>IF(Q$7="NA","",IF(R$7&lt;Q$24,"",IF($A21='Milestone Wells'!$C$37,Q$24,IF(Q20=Q$24,Q$24,IF(Q$7&lt;Q$24,"",Q$7-(Q$7-Q$24)*($D21/'Milestone Wells'!$C$37))))))</f>
        <v/>
      </c>
      <c r="R21" s="106"/>
    </row>
    <row r="22" spans="1:18" x14ac:dyDescent="0.2">
      <c r="A22" s="66">
        <v>3.75</v>
      </c>
      <c r="B22" s="92"/>
      <c r="C22" s="75" t="str">
        <f t="shared" si="1"/>
        <v/>
      </c>
      <c r="D22" s="51">
        <f t="shared" si="0"/>
        <v>3.75</v>
      </c>
      <c r="E22" s="73">
        <f>IF(E$7="NA","",IF(F$7&lt;E$24,"",IF($A22='Milestone Wells'!$C$37,E$24,IF(E21=E$24,E$24,IF(E$7&lt;E$24,"",E$7-(E$7-E$24)*($D22/'Milestone Wells'!$C$37))))))</f>
        <v>1</v>
      </c>
      <c r="F22" s="103"/>
      <c r="G22" s="1">
        <f>IF(G$7="NA","",IF(H$7&lt;G$24,"",IF($A22='Milestone Wells'!$C$37,G$24,IF(G21=G$24,G$24,IF(G$7&lt;G$24,"",G$7-(G$7-G$24)*($D22/'Milestone Wells'!$C$37))))))</f>
        <v>90</v>
      </c>
      <c r="H22" s="103"/>
      <c r="I22" s="1">
        <f>IF(I$7="NA","",IF(J$7&lt;I$24,"",IF($A22='Milestone Wells'!$C$37,I$24,IF(I21=I$24,I$24,IF(I$7&lt;I$24,"",I$7-(I$7-I$24)*($D22/'Milestone Wells'!$C$37))))))</f>
        <v>70</v>
      </c>
      <c r="J22" s="103"/>
      <c r="K22" s="1">
        <f>IF(K$7="NA","",IF(L$7&lt;K$24,"",IF($A22='Milestone Wells'!$C$37,K$24,IF(K21=K$24,K$24,IF(K$7&lt;K$24,"",K$7-(K$7-K$24)*($D22/'Milestone Wells'!$C$37))))))</f>
        <v>20</v>
      </c>
      <c r="L22" s="103"/>
      <c r="M22" s="1" t="str">
        <f>IF(M$7="NA","",IF(N$7&lt;M$24,"",IF($A22='Milestone Wells'!$C$37,M$24,IF(M21=M$24,M$24,IF(M$7&lt;M$24,"",M$7-(M$7-M$24)*($D22/'Milestone Wells'!$C$37))))))</f>
        <v/>
      </c>
      <c r="N22" s="103"/>
      <c r="O22" s="1" t="str">
        <f>IF(O$7="NA","",IF(P$7&lt;O$24,"",IF($A22='Milestone Wells'!$C$37,O$24,IF(O21=O$24,O$24,IF(O$7&lt;O$24,"",O$7-(O$7-O$24)*($D22/'Milestone Wells'!$C$37))))))</f>
        <v/>
      </c>
      <c r="P22" s="103"/>
      <c r="Q22" s="1" t="str">
        <f>IF(Q$7="NA","",IF(R$7&lt;Q$24,"",IF($A22='Milestone Wells'!$C$37,Q$24,IF(Q21=Q$24,Q$24,IF(Q$7&lt;Q$24,"",Q$7-(Q$7-Q$24)*($D22/'Milestone Wells'!$C$37))))))</f>
        <v/>
      </c>
      <c r="R22" s="106"/>
    </row>
    <row r="23" spans="1:18" ht="13.5" thickBot="1" x14ac:dyDescent="0.25">
      <c r="A23" s="67">
        <v>4</v>
      </c>
      <c r="B23" s="93"/>
      <c r="C23" s="76" t="str">
        <f t="shared" si="1"/>
        <v/>
      </c>
      <c r="D23" s="52">
        <f t="shared" si="0"/>
        <v>4</v>
      </c>
      <c r="E23" s="74">
        <f>IF(E$7="NA","",IF(F$7&lt;E$24,"",IF($A23='Milestone Wells'!$C$37,E$24,IF(E22=E$24,E$24,IF(E$7&lt;E$24,"",E$7-(E$7-E$24)*($D23/'Milestone Wells'!$C$37))))))</f>
        <v>1</v>
      </c>
      <c r="F23" s="104"/>
      <c r="G23" s="72">
        <f>IF(G$7="NA","",IF(H$7&lt;G$24,"",IF($A23='Milestone Wells'!$C$37,G$24,IF(G22=G$24,G$24,IF(G$7&lt;G$24,"",G$7-(G$7-G$24)*($D23/'Milestone Wells'!$C$37))))))</f>
        <v>90</v>
      </c>
      <c r="H23" s="104"/>
      <c r="I23" s="72">
        <f>IF(I$7="NA","",IF(J$7&lt;I$24,"",IF($A23='Milestone Wells'!$C$37,I$24,IF(I22=I$24,I$24,IF(I$7&lt;I$24,"",I$7-(I$7-I$24)*($D23/'Milestone Wells'!$C$37))))))</f>
        <v>70</v>
      </c>
      <c r="J23" s="104"/>
      <c r="K23" s="72">
        <f>IF(K$7="NA","",IF(L$7&lt;K$24,"",IF($A23='Milestone Wells'!$C$37,K$24,IF(K22=K$24,K$24,IF(K$7&lt;K$24,"",K$7-(K$7-K$24)*($D23/'Milestone Wells'!$C$37))))))</f>
        <v>20</v>
      </c>
      <c r="L23" s="104"/>
      <c r="M23" s="72" t="str">
        <f>IF(M$7="NA","",IF(N$7&lt;M$24,"",IF($A23='Milestone Wells'!$C$37,M$24,IF(M22=M$24,M$24,IF(M$7&lt;M$24,"",M$7-(M$7-M$24)*($D23/'Milestone Wells'!$C$37))))))</f>
        <v/>
      </c>
      <c r="N23" s="104"/>
      <c r="O23" s="72" t="str">
        <f>IF(O$7="NA","",IF(P$7&lt;O$24,"",IF($A23='Milestone Wells'!$C$37,O$24,IF(O22=O$24,O$24,IF(O$7&lt;O$24,"",O$7-(O$7-O$24)*($D23/'Milestone Wells'!$C$37))))))</f>
        <v/>
      </c>
      <c r="P23" s="104"/>
      <c r="Q23" s="72" t="str">
        <f>IF(Q$7="NA","",IF(R$7&lt;Q$24,"",IF($A23='Milestone Wells'!$C$37,Q$24,IF(Q22=Q$24,Q$24,IF(Q$7&lt;Q$24,"",Q$7-(Q$7-Q$24)*($D23/'Milestone Wells'!$C$37))))))</f>
        <v/>
      </c>
      <c r="R23" s="107"/>
    </row>
    <row r="24" spans="1:18" ht="13.5" thickBot="1" x14ac:dyDescent="0.25">
      <c r="A24" s="53" t="s">
        <v>68</v>
      </c>
      <c r="B24" s="54"/>
      <c r="C24" s="77"/>
      <c r="D24" s="55"/>
      <c r="E24" s="33">
        <f>'Milestone Wells'!C30</f>
        <v>1</v>
      </c>
      <c r="F24" s="56"/>
      <c r="G24" s="33">
        <f>'Milestone Wells'!D30</f>
        <v>90</v>
      </c>
      <c r="H24" s="56"/>
      <c r="I24" s="33">
        <f>'Milestone Wells'!H30</f>
        <v>70</v>
      </c>
      <c r="J24" s="56"/>
      <c r="K24" s="33">
        <f>'Milestone Wells'!L30</f>
        <v>20</v>
      </c>
      <c r="L24" s="57"/>
      <c r="M24" s="33">
        <f>'Milestone Wells'!M30</f>
        <v>5000</v>
      </c>
      <c r="N24" s="108"/>
      <c r="O24" s="33">
        <f>'Milestone Wells'!N30</f>
        <v>0</v>
      </c>
      <c r="P24" s="58"/>
      <c r="Q24" s="33">
        <f>'Milestone Wells'!O30</f>
        <v>0</v>
      </c>
      <c r="R24" s="59"/>
    </row>
    <row r="25" spans="1:18" s="60" customFormat="1" x14ac:dyDescent="0.2">
      <c r="O25" s="61"/>
    </row>
    <row r="26" spans="1:18" s="60" customFormat="1" x14ac:dyDescent="0.2">
      <c r="O26" s="61"/>
    </row>
    <row r="27" spans="1:18" s="60" customFormat="1" hidden="1" x14ac:dyDescent="0.2">
      <c r="E27" s="62"/>
      <c r="O27" s="61"/>
    </row>
    <row r="28" spans="1:18" s="60" customFormat="1" hidden="1" x14ac:dyDescent="0.2">
      <c r="E28" s="62"/>
      <c r="F28" s="62"/>
      <c r="O28" s="61"/>
    </row>
    <row r="29" spans="1:18" s="60" customFormat="1" hidden="1" x14ac:dyDescent="0.2">
      <c r="O29" s="61"/>
    </row>
    <row r="30" spans="1:18" s="60" customFormat="1" hidden="1" x14ac:dyDescent="0.2">
      <c r="O30" s="61"/>
    </row>
    <row r="31" spans="1:18" s="60" customFormat="1" hidden="1" x14ac:dyDescent="0.2">
      <c r="O31" s="61"/>
    </row>
    <row r="32" spans="1:18" s="60" customFormat="1" hidden="1" x14ac:dyDescent="0.2">
      <c r="O32" s="61"/>
    </row>
    <row r="33" spans="3:15" s="60" customFormat="1" hidden="1" x14ac:dyDescent="0.2">
      <c r="O33" s="61"/>
    </row>
    <row r="34" spans="3:15" s="60" customFormat="1" x14ac:dyDescent="0.2">
      <c r="C34" s="60">
        <f>'Milestone Wells'!C37</f>
        <v>2</v>
      </c>
      <c r="E34" s="60">
        <v>0</v>
      </c>
      <c r="O34" s="61"/>
    </row>
    <row r="35" spans="3:15" s="60" customFormat="1" x14ac:dyDescent="0.2">
      <c r="C35" s="60">
        <f>C34</f>
        <v>2</v>
      </c>
      <c r="E35" s="63">
        <f>MAX(E7:L23)</f>
        <v>950</v>
      </c>
      <c r="F35" s="63"/>
      <c r="O35" s="61"/>
    </row>
    <row r="36" spans="3:15" s="60" customFormat="1" x14ac:dyDescent="0.2">
      <c r="O36" s="61"/>
    </row>
    <row r="37" spans="3:15" s="60" customFormat="1" x14ac:dyDescent="0.2">
      <c r="O37" s="61"/>
    </row>
    <row r="38" spans="3:15" s="60" customFormat="1" x14ac:dyDescent="0.2">
      <c r="O38" s="61"/>
    </row>
    <row r="39" spans="3:15" s="60" customFormat="1" x14ac:dyDescent="0.2"/>
    <row r="40" spans="3:15" s="60" customFormat="1" x14ac:dyDescent="0.2"/>
    <row r="41" spans="3:15" s="60" customFormat="1" x14ac:dyDescent="0.2"/>
    <row r="42" spans="3:15" s="60" customFormat="1" x14ac:dyDescent="0.2"/>
    <row r="43" spans="3:15" s="60" customFormat="1" x14ac:dyDescent="0.2"/>
    <row r="44" spans="3:15" s="60" customFormat="1" x14ac:dyDescent="0.2"/>
    <row r="45" spans="3:15" s="60" customFormat="1" x14ac:dyDescent="0.2"/>
    <row r="46" spans="3:15" s="60" customFormat="1" x14ac:dyDescent="0.2"/>
    <row r="47" spans="3:15" s="60" customFormat="1" x14ac:dyDescent="0.2"/>
    <row r="48" spans="3:15" s="60" customFormat="1" x14ac:dyDescent="0.2"/>
    <row r="49" s="60" customFormat="1" x14ac:dyDescent="0.2"/>
    <row r="50" s="60" customFormat="1" x14ac:dyDescent="0.2"/>
    <row r="51" s="60" customFormat="1" x14ac:dyDescent="0.2"/>
    <row r="52" s="60" customFormat="1" x14ac:dyDescent="0.2"/>
    <row r="53" s="60" customFormat="1" x14ac:dyDescent="0.2"/>
    <row r="54" s="60" customFormat="1" x14ac:dyDescent="0.2"/>
    <row r="55" s="60" customFormat="1" x14ac:dyDescent="0.2"/>
    <row r="56" s="60" customFormat="1" x14ac:dyDescent="0.2"/>
    <row r="57" s="60" customFormat="1" x14ac:dyDescent="0.2"/>
    <row r="58" s="60" customFormat="1" x14ac:dyDescent="0.2"/>
    <row r="59" s="60" customFormat="1" x14ac:dyDescent="0.2"/>
    <row r="60" s="60" customFormat="1" x14ac:dyDescent="0.2"/>
    <row r="61" s="60" customFormat="1" x14ac:dyDescent="0.2"/>
    <row r="62" s="60" customFormat="1" x14ac:dyDescent="0.2"/>
    <row r="63" s="60" customFormat="1" x14ac:dyDescent="0.2"/>
    <row r="64" s="60" customFormat="1" x14ac:dyDescent="0.2"/>
    <row r="65" s="60" customFormat="1" x14ac:dyDescent="0.2"/>
    <row r="66" s="60" customFormat="1" x14ac:dyDescent="0.2"/>
    <row r="67" s="60" customFormat="1" x14ac:dyDescent="0.2"/>
    <row r="68" s="60" customFormat="1" x14ac:dyDescent="0.2"/>
    <row r="69" s="60" customFormat="1" x14ac:dyDescent="0.2"/>
    <row r="70" s="60" customFormat="1" x14ac:dyDescent="0.2"/>
  </sheetData>
  <sheetProtection sheet="1" formatColumns="0" formatRows="0" insertColumns="0" insertRows="0"/>
  <mergeCells count="26">
    <mergeCell ref="J1:L1"/>
    <mergeCell ref="M1:N1"/>
    <mergeCell ref="G2:H2"/>
    <mergeCell ref="J2:L2"/>
    <mergeCell ref="M2:N2"/>
    <mergeCell ref="E5:F5"/>
    <mergeCell ref="G4:H4"/>
    <mergeCell ref="E1:F1"/>
    <mergeCell ref="E2:F2"/>
    <mergeCell ref="G1:H1"/>
    <mergeCell ref="A3:P3"/>
    <mergeCell ref="Q4:R4"/>
    <mergeCell ref="M5:N5"/>
    <mergeCell ref="O5:P5"/>
    <mergeCell ref="Q5:R5"/>
    <mergeCell ref="I4:J4"/>
    <mergeCell ref="E4:F4"/>
    <mergeCell ref="M4:N4"/>
    <mergeCell ref="O4:P4"/>
    <mergeCell ref="A4:A6"/>
    <mergeCell ref="B4:B6"/>
    <mergeCell ref="C4:C6"/>
    <mergeCell ref="K4:L4"/>
    <mergeCell ref="G5:H5"/>
    <mergeCell ref="I5:J5"/>
    <mergeCell ref="K5:L5"/>
  </mergeCells>
  <phoneticPr fontId="0" type="noConversion"/>
  <conditionalFormatting sqref="F8">
    <cfRule type="cellIs" dxfId="671" priority="115" stopIfTrue="1" operator="greaterThan">
      <formula>$E$8</formula>
    </cfRule>
  </conditionalFormatting>
  <conditionalFormatting sqref="F9">
    <cfRule type="cellIs" dxfId="670" priority="113" stopIfTrue="1" operator="greaterThan">
      <formula>$E$9</formula>
    </cfRule>
  </conditionalFormatting>
  <conditionalFormatting sqref="F10">
    <cfRule type="cellIs" dxfId="669" priority="112" stopIfTrue="1" operator="greaterThan">
      <formula>$E$10</formula>
    </cfRule>
  </conditionalFormatting>
  <conditionalFormatting sqref="F11">
    <cfRule type="cellIs" dxfId="668" priority="111" stopIfTrue="1" operator="greaterThan">
      <formula>$E$11</formula>
    </cfRule>
  </conditionalFormatting>
  <conditionalFormatting sqref="F12">
    <cfRule type="cellIs" dxfId="667" priority="110" stopIfTrue="1" operator="greaterThan">
      <formula>$E$12</formula>
    </cfRule>
  </conditionalFormatting>
  <conditionalFormatting sqref="F13">
    <cfRule type="cellIs" dxfId="666" priority="109" stopIfTrue="1" operator="greaterThan">
      <formula>$E$13</formula>
    </cfRule>
  </conditionalFormatting>
  <conditionalFormatting sqref="F14">
    <cfRule type="cellIs" dxfId="665" priority="108" stopIfTrue="1" operator="greaterThan">
      <formula>$E$14</formula>
    </cfRule>
  </conditionalFormatting>
  <conditionalFormatting sqref="F15">
    <cfRule type="cellIs" dxfId="664" priority="107" stopIfTrue="1" operator="greaterThan">
      <formula>$E$15</formula>
    </cfRule>
  </conditionalFormatting>
  <conditionalFormatting sqref="F16">
    <cfRule type="cellIs" dxfId="663" priority="106" stopIfTrue="1" operator="greaterThan">
      <formula>$E$16</formula>
    </cfRule>
  </conditionalFormatting>
  <conditionalFormatting sqref="F17">
    <cfRule type="cellIs" dxfId="662" priority="105" stopIfTrue="1" operator="greaterThan">
      <formula>$E$17</formula>
    </cfRule>
  </conditionalFormatting>
  <conditionalFormatting sqref="F18">
    <cfRule type="cellIs" dxfId="661" priority="104" stopIfTrue="1" operator="greaterThan">
      <formula>$E$18</formula>
    </cfRule>
  </conditionalFormatting>
  <conditionalFormatting sqref="F19">
    <cfRule type="cellIs" dxfId="660" priority="103" stopIfTrue="1" operator="greaterThan">
      <formula>$E$19</formula>
    </cfRule>
  </conditionalFormatting>
  <conditionalFormatting sqref="F20">
    <cfRule type="cellIs" dxfId="659" priority="102" stopIfTrue="1" operator="greaterThan">
      <formula>$E$20</formula>
    </cfRule>
  </conditionalFormatting>
  <conditionalFormatting sqref="F21">
    <cfRule type="cellIs" dxfId="658" priority="101" stopIfTrue="1" operator="greaterThan">
      <formula>$E$21</formula>
    </cfRule>
  </conditionalFormatting>
  <conditionalFormatting sqref="F22">
    <cfRule type="cellIs" dxfId="657" priority="100" stopIfTrue="1" operator="greaterThan">
      <formula>$E$22</formula>
    </cfRule>
  </conditionalFormatting>
  <conditionalFormatting sqref="F23">
    <cfRule type="cellIs" dxfId="656" priority="99" stopIfTrue="1" operator="greaterThan">
      <formula>$E$23</formula>
    </cfRule>
  </conditionalFormatting>
  <conditionalFormatting sqref="H8">
    <cfRule type="cellIs" dxfId="655" priority="98" stopIfTrue="1" operator="greaterThan">
      <formula>$G$8</formula>
    </cfRule>
  </conditionalFormatting>
  <conditionalFormatting sqref="H9">
    <cfRule type="cellIs" dxfId="654" priority="97" stopIfTrue="1" operator="greaterThan">
      <formula>$G$9</formula>
    </cfRule>
  </conditionalFormatting>
  <conditionalFormatting sqref="H10">
    <cfRule type="cellIs" dxfId="653" priority="96" stopIfTrue="1" operator="greaterThan">
      <formula>$G$10</formula>
    </cfRule>
  </conditionalFormatting>
  <conditionalFormatting sqref="H11">
    <cfRule type="cellIs" dxfId="652" priority="95" stopIfTrue="1" operator="greaterThan">
      <formula>$G$11</formula>
    </cfRule>
  </conditionalFormatting>
  <conditionalFormatting sqref="H12">
    <cfRule type="cellIs" dxfId="651" priority="94" stopIfTrue="1" operator="greaterThan">
      <formula>$G$12</formula>
    </cfRule>
  </conditionalFormatting>
  <conditionalFormatting sqref="H13">
    <cfRule type="cellIs" dxfId="650" priority="93" stopIfTrue="1" operator="greaterThan">
      <formula>$G$13</formula>
    </cfRule>
  </conditionalFormatting>
  <conditionalFormatting sqref="H14">
    <cfRule type="cellIs" dxfId="649" priority="92" stopIfTrue="1" operator="greaterThan">
      <formula>$G$14</formula>
    </cfRule>
  </conditionalFormatting>
  <conditionalFormatting sqref="H15">
    <cfRule type="cellIs" dxfId="648" priority="91" stopIfTrue="1" operator="greaterThan">
      <formula>$G$15</formula>
    </cfRule>
  </conditionalFormatting>
  <conditionalFormatting sqref="H16">
    <cfRule type="cellIs" dxfId="647" priority="90" stopIfTrue="1" operator="greaterThan">
      <formula>$G$16</formula>
    </cfRule>
  </conditionalFormatting>
  <conditionalFormatting sqref="H17">
    <cfRule type="cellIs" dxfId="646" priority="89" stopIfTrue="1" operator="greaterThan">
      <formula>$G$17</formula>
    </cfRule>
  </conditionalFormatting>
  <conditionalFormatting sqref="H18">
    <cfRule type="cellIs" dxfId="645" priority="88" stopIfTrue="1" operator="greaterThan">
      <formula>$G$18</formula>
    </cfRule>
  </conditionalFormatting>
  <conditionalFormatting sqref="H19">
    <cfRule type="cellIs" dxfId="644" priority="87" stopIfTrue="1" operator="greaterThan">
      <formula>$G$19</formula>
    </cfRule>
  </conditionalFormatting>
  <conditionalFormatting sqref="H20">
    <cfRule type="cellIs" dxfId="643" priority="86" stopIfTrue="1" operator="greaterThan">
      <formula>$G$20</formula>
    </cfRule>
  </conditionalFormatting>
  <conditionalFormatting sqref="H21">
    <cfRule type="cellIs" dxfId="642" priority="85" stopIfTrue="1" operator="greaterThan">
      <formula>$G$21</formula>
    </cfRule>
  </conditionalFormatting>
  <conditionalFormatting sqref="H22">
    <cfRule type="cellIs" dxfId="641" priority="84" stopIfTrue="1" operator="greaterThan">
      <formula>$G$22</formula>
    </cfRule>
  </conditionalFormatting>
  <conditionalFormatting sqref="H23">
    <cfRule type="cellIs" dxfId="640" priority="83" stopIfTrue="1" operator="greaterThan">
      <formula>$G$23</formula>
    </cfRule>
  </conditionalFormatting>
  <conditionalFormatting sqref="J8">
    <cfRule type="cellIs" dxfId="639" priority="80" stopIfTrue="1" operator="greaterThan">
      <formula>$I$8</formula>
    </cfRule>
  </conditionalFormatting>
  <conditionalFormatting sqref="J9">
    <cfRule type="cellIs" dxfId="638" priority="79" stopIfTrue="1" operator="greaterThan">
      <formula>$I$9</formula>
    </cfRule>
  </conditionalFormatting>
  <conditionalFormatting sqref="J10">
    <cfRule type="cellIs" dxfId="637" priority="78" stopIfTrue="1" operator="greaterThan">
      <formula>$I$10</formula>
    </cfRule>
  </conditionalFormatting>
  <conditionalFormatting sqref="J11">
    <cfRule type="cellIs" dxfId="636" priority="77" stopIfTrue="1" operator="greaterThan">
      <formula>$I$11</formula>
    </cfRule>
  </conditionalFormatting>
  <conditionalFormatting sqref="J12">
    <cfRule type="cellIs" dxfId="635" priority="76" stopIfTrue="1" operator="greaterThan">
      <formula>$I$12</formula>
    </cfRule>
  </conditionalFormatting>
  <conditionalFormatting sqref="J13">
    <cfRule type="cellIs" dxfId="634" priority="75" stopIfTrue="1" operator="greaterThan">
      <formula>$I$13</formula>
    </cfRule>
  </conditionalFormatting>
  <conditionalFormatting sqref="J14">
    <cfRule type="cellIs" dxfId="633" priority="74" stopIfTrue="1" operator="greaterThan">
      <formula>$I$14</formula>
    </cfRule>
  </conditionalFormatting>
  <conditionalFormatting sqref="J15">
    <cfRule type="cellIs" dxfId="632" priority="73" stopIfTrue="1" operator="greaterThan">
      <formula>$I$15</formula>
    </cfRule>
  </conditionalFormatting>
  <conditionalFormatting sqref="J16">
    <cfRule type="cellIs" dxfId="631" priority="72" stopIfTrue="1" operator="greaterThan">
      <formula>$I$16</formula>
    </cfRule>
  </conditionalFormatting>
  <conditionalFormatting sqref="J17">
    <cfRule type="cellIs" dxfId="630" priority="71" stopIfTrue="1" operator="greaterThan">
      <formula>$I$17</formula>
    </cfRule>
  </conditionalFormatting>
  <conditionalFormatting sqref="J18">
    <cfRule type="cellIs" dxfId="629" priority="70" stopIfTrue="1" operator="greaterThan">
      <formula>$I$18</formula>
    </cfRule>
  </conditionalFormatting>
  <conditionalFormatting sqref="J19">
    <cfRule type="cellIs" dxfId="628" priority="69" stopIfTrue="1" operator="greaterThan">
      <formula>$I$19</formula>
    </cfRule>
  </conditionalFormatting>
  <conditionalFormatting sqref="J20">
    <cfRule type="cellIs" dxfId="627" priority="68" stopIfTrue="1" operator="greaterThan">
      <formula>$I$20</formula>
    </cfRule>
  </conditionalFormatting>
  <conditionalFormatting sqref="J21">
    <cfRule type="cellIs" dxfId="626" priority="67" stopIfTrue="1" operator="greaterThan">
      <formula>$I$21</formula>
    </cfRule>
  </conditionalFormatting>
  <conditionalFormatting sqref="J22">
    <cfRule type="cellIs" dxfId="625" priority="66" stopIfTrue="1" operator="greaterThan">
      <formula>$I$22</formula>
    </cfRule>
  </conditionalFormatting>
  <conditionalFormatting sqref="J23">
    <cfRule type="cellIs" dxfId="624" priority="65" stopIfTrue="1" operator="greaterThan">
      <formula>$I$23</formula>
    </cfRule>
  </conditionalFormatting>
  <conditionalFormatting sqref="L8">
    <cfRule type="cellIs" dxfId="623" priority="64" stopIfTrue="1" operator="greaterThan">
      <formula>$K$8</formula>
    </cfRule>
  </conditionalFormatting>
  <conditionalFormatting sqref="L9">
    <cfRule type="cellIs" dxfId="622" priority="63" stopIfTrue="1" operator="greaterThan">
      <formula>$K$9</formula>
    </cfRule>
  </conditionalFormatting>
  <conditionalFormatting sqref="L10">
    <cfRule type="cellIs" dxfId="621" priority="62" stopIfTrue="1" operator="greaterThan">
      <formula>$K$10</formula>
    </cfRule>
  </conditionalFormatting>
  <conditionalFormatting sqref="L11">
    <cfRule type="cellIs" dxfId="620" priority="61" stopIfTrue="1" operator="greaterThan">
      <formula>$K$11</formula>
    </cfRule>
  </conditionalFormatting>
  <conditionalFormatting sqref="L12">
    <cfRule type="cellIs" dxfId="619" priority="60" stopIfTrue="1" operator="greaterThan">
      <formula>$K$12</formula>
    </cfRule>
  </conditionalFormatting>
  <conditionalFormatting sqref="L13">
    <cfRule type="cellIs" dxfId="618" priority="59" stopIfTrue="1" operator="greaterThan">
      <formula>$K$13</formula>
    </cfRule>
  </conditionalFormatting>
  <conditionalFormatting sqref="L14">
    <cfRule type="cellIs" dxfId="617" priority="58" stopIfTrue="1" operator="greaterThan">
      <formula>$K$14</formula>
    </cfRule>
  </conditionalFormatting>
  <conditionalFormatting sqref="L15">
    <cfRule type="cellIs" dxfId="616" priority="57" stopIfTrue="1" operator="greaterThan">
      <formula>$K$15</formula>
    </cfRule>
  </conditionalFormatting>
  <conditionalFormatting sqref="L16">
    <cfRule type="cellIs" dxfId="615" priority="56" stopIfTrue="1" operator="greaterThan">
      <formula>$K$16</formula>
    </cfRule>
  </conditionalFormatting>
  <conditionalFormatting sqref="L17">
    <cfRule type="cellIs" dxfId="614" priority="55" stopIfTrue="1" operator="greaterThan">
      <formula>$K$17</formula>
    </cfRule>
  </conditionalFormatting>
  <conditionalFormatting sqref="L18">
    <cfRule type="cellIs" dxfId="613" priority="54" stopIfTrue="1" operator="greaterThan">
      <formula>$K$18</formula>
    </cfRule>
  </conditionalFormatting>
  <conditionalFormatting sqref="L19">
    <cfRule type="cellIs" dxfId="612" priority="53" stopIfTrue="1" operator="greaterThan">
      <formula>$K$19</formula>
    </cfRule>
  </conditionalFormatting>
  <conditionalFormatting sqref="L20">
    <cfRule type="cellIs" dxfId="611" priority="52" stopIfTrue="1" operator="greaterThan">
      <formula>$K$20</formula>
    </cfRule>
  </conditionalFormatting>
  <conditionalFormatting sqref="L21">
    <cfRule type="cellIs" dxfId="610" priority="51" stopIfTrue="1" operator="greaterThan">
      <formula>$K$21</formula>
    </cfRule>
  </conditionalFormatting>
  <conditionalFormatting sqref="L22">
    <cfRule type="cellIs" dxfId="609" priority="50" stopIfTrue="1" operator="greaterThan">
      <formula>$K$22</formula>
    </cfRule>
  </conditionalFormatting>
  <conditionalFormatting sqref="L23">
    <cfRule type="cellIs" dxfId="608" priority="49" stopIfTrue="1" operator="greaterThan">
      <formula>$K$23</formula>
    </cfRule>
  </conditionalFormatting>
  <conditionalFormatting sqref="N8">
    <cfRule type="cellIs" dxfId="607" priority="48" stopIfTrue="1" operator="greaterThan">
      <formula>$M$8</formula>
    </cfRule>
  </conditionalFormatting>
  <conditionalFormatting sqref="N9">
    <cfRule type="cellIs" dxfId="606" priority="47" stopIfTrue="1" operator="greaterThan">
      <formula>$M$9</formula>
    </cfRule>
  </conditionalFormatting>
  <conditionalFormatting sqref="N10">
    <cfRule type="cellIs" dxfId="605" priority="46" stopIfTrue="1" operator="greaterThan">
      <formula>$M$10</formula>
    </cfRule>
  </conditionalFormatting>
  <conditionalFormatting sqref="N11">
    <cfRule type="cellIs" dxfId="604" priority="45" stopIfTrue="1" operator="greaterThan">
      <formula>$M$11</formula>
    </cfRule>
  </conditionalFormatting>
  <conditionalFormatting sqref="N12">
    <cfRule type="cellIs" dxfId="603" priority="44" stopIfTrue="1" operator="greaterThan">
      <formula>$M$12</formula>
    </cfRule>
  </conditionalFormatting>
  <conditionalFormatting sqref="N13">
    <cfRule type="cellIs" dxfId="602" priority="43" stopIfTrue="1" operator="greaterThan">
      <formula>$M$13</formula>
    </cfRule>
  </conditionalFormatting>
  <conditionalFormatting sqref="N14">
    <cfRule type="cellIs" dxfId="601" priority="42" stopIfTrue="1" operator="greaterThan">
      <formula>$M$14</formula>
    </cfRule>
  </conditionalFormatting>
  <conditionalFormatting sqref="N15">
    <cfRule type="cellIs" dxfId="600" priority="41" stopIfTrue="1" operator="greaterThan">
      <formula>$M$15</formula>
    </cfRule>
  </conditionalFormatting>
  <conditionalFormatting sqref="N16">
    <cfRule type="cellIs" dxfId="599" priority="40" stopIfTrue="1" operator="greaterThan">
      <formula>$M$16</formula>
    </cfRule>
  </conditionalFormatting>
  <conditionalFormatting sqref="N17">
    <cfRule type="cellIs" dxfId="598" priority="39" stopIfTrue="1" operator="greaterThan">
      <formula>$M$17</formula>
    </cfRule>
  </conditionalFormatting>
  <conditionalFormatting sqref="N18">
    <cfRule type="cellIs" dxfId="597" priority="38" stopIfTrue="1" operator="greaterThan">
      <formula>$M$18</formula>
    </cfRule>
  </conditionalFormatting>
  <conditionalFormatting sqref="N19">
    <cfRule type="cellIs" dxfId="596" priority="37" stopIfTrue="1" operator="greaterThan">
      <formula>$M$19</formula>
    </cfRule>
  </conditionalFormatting>
  <conditionalFormatting sqref="N20">
    <cfRule type="cellIs" dxfId="595" priority="36" stopIfTrue="1" operator="greaterThan">
      <formula>$M$20</formula>
    </cfRule>
  </conditionalFormatting>
  <conditionalFormatting sqref="N21">
    <cfRule type="cellIs" dxfId="594" priority="35" stopIfTrue="1" operator="greaterThan">
      <formula>$M$21</formula>
    </cfRule>
  </conditionalFormatting>
  <conditionalFormatting sqref="N22">
    <cfRule type="cellIs" dxfId="593" priority="34" stopIfTrue="1" operator="greaterThan">
      <formula>$M$22</formula>
    </cfRule>
  </conditionalFormatting>
  <conditionalFormatting sqref="N23">
    <cfRule type="cellIs" dxfId="592" priority="33" stopIfTrue="1" operator="greaterThan">
      <formula>$M$23</formula>
    </cfRule>
  </conditionalFormatting>
  <conditionalFormatting sqref="P8">
    <cfRule type="cellIs" dxfId="591" priority="32" stopIfTrue="1" operator="greaterThan">
      <formula>$O$8</formula>
    </cfRule>
  </conditionalFormatting>
  <conditionalFormatting sqref="P9">
    <cfRule type="cellIs" dxfId="590" priority="31" stopIfTrue="1" operator="greaterThan">
      <formula>$O$9</formula>
    </cfRule>
  </conditionalFormatting>
  <conditionalFormatting sqref="P10">
    <cfRule type="cellIs" dxfId="589" priority="30" stopIfTrue="1" operator="greaterThan">
      <formula>$O$10</formula>
    </cfRule>
  </conditionalFormatting>
  <conditionalFormatting sqref="P11">
    <cfRule type="cellIs" dxfId="588" priority="29" stopIfTrue="1" operator="greaterThan">
      <formula>$O$11</formula>
    </cfRule>
  </conditionalFormatting>
  <conditionalFormatting sqref="P12">
    <cfRule type="cellIs" dxfId="587" priority="28" stopIfTrue="1" operator="greaterThan">
      <formula>$O$12</formula>
    </cfRule>
  </conditionalFormatting>
  <conditionalFormatting sqref="P13">
    <cfRule type="cellIs" dxfId="586" priority="27" stopIfTrue="1" operator="greaterThan">
      <formula>$O$13</formula>
    </cfRule>
  </conditionalFormatting>
  <conditionalFormatting sqref="P14">
    <cfRule type="cellIs" dxfId="585" priority="26" stopIfTrue="1" operator="greaterThan">
      <formula>$O$14</formula>
    </cfRule>
  </conditionalFormatting>
  <conditionalFormatting sqref="P15">
    <cfRule type="cellIs" dxfId="584" priority="25" stopIfTrue="1" operator="greaterThan">
      <formula>$O$15</formula>
    </cfRule>
  </conditionalFormatting>
  <conditionalFormatting sqref="P16">
    <cfRule type="cellIs" dxfId="583" priority="24" stopIfTrue="1" operator="greaterThan">
      <formula>$O$16</formula>
    </cfRule>
  </conditionalFormatting>
  <conditionalFormatting sqref="P17">
    <cfRule type="cellIs" dxfId="582" priority="23" stopIfTrue="1" operator="greaterThan">
      <formula>$O$17</formula>
    </cfRule>
  </conditionalFormatting>
  <conditionalFormatting sqref="P18">
    <cfRule type="cellIs" dxfId="581" priority="22" stopIfTrue="1" operator="greaterThan">
      <formula>$O$18</formula>
    </cfRule>
  </conditionalFormatting>
  <conditionalFormatting sqref="P19">
    <cfRule type="cellIs" dxfId="580" priority="21" stopIfTrue="1" operator="greaterThan">
      <formula>$O$19</formula>
    </cfRule>
  </conditionalFormatting>
  <conditionalFormatting sqref="P20">
    <cfRule type="cellIs" dxfId="579" priority="20" stopIfTrue="1" operator="greaterThan">
      <formula>$O$20</formula>
    </cfRule>
  </conditionalFormatting>
  <conditionalFormatting sqref="P21">
    <cfRule type="cellIs" dxfId="578" priority="19" stopIfTrue="1" operator="greaterThan">
      <formula>$O$21</formula>
    </cfRule>
  </conditionalFormatting>
  <conditionalFormatting sqref="P22">
    <cfRule type="cellIs" dxfId="577" priority="18" stopIfTrue="1" operator="greaterThan">
      <formula>$O$22</formula>
    </cfRule>
  </conditionalFormatting>
  <conditionalFormatting sqref="P23">
    <cfRule type="cellIs" dxfId="576" priority="17" stopIfTrue="1" operator="greaterThan">
      <formula>$O$23</formula>
    </cfRule>
  </conditionalFormatting>
  <conditionalFormatting sqref="R8">
    <cfRule type="cellIs" dxfId="575" priority="16" stopIfTrue="1" operator="greaterThan">
      <formula>$Q$8</formula>
    </cfRule>
  </conditionalFormatting>
  <conditionalFormatting sqref="R9">
    <cfRule type="cellIs" dxfId="574" priority="15" stopIfTrue="1" operator="greaterThan">
      <formula>$Q$9</formula>
    </cfRule>
  </conditionalFormatting>
  <conditionalFormatting sqref="R10">
    <cfRule type="cellIs" dxfId="573" priority="14" stopIfTrue="1" operator="greaterThan">
      <formula>$Q$10</formula>
    </cfRule>
  </conditionalFormatting>
  <conditionalFormatting sqref="R11">
    <cfRule type="cellIs" dxfId="572" priority="13" stopIfTrue="1" operator="greaterThan">
      <formula>$Q$11</formula>
    </cfRule>
  </conditionalFormatting>
  <conditionalFormatting sqref="R12">
    <cfRule type="cellIs" dxfId="571" priority="12" stopIfTrue="1" operator="greaterThan">
      <formula>$Q$12</formula>
    </cfRule>
  </conditionalFormatting>
  <conditionalFormatting sqref="R13">
    <cfRule type="cellIs" dxfId="570" priority="11" stopIfTrue="1" operator="greaterThan">
      <formula>$Q$13</formula>
    </cfRule>
  </conditionalFormatting>
  <conditionalFormatting sqref="R14">
    <cfRule type="cellIs" dxfId="569" priority="10" stopIfTrue="1" operator="greaterThan">
      <formula>$Q$14</formula>
    </cfRule>
  </conditionalFormatting>
  <conditionalFormatting sqref="R15">
    <cfRule type="cellIs" dxfId="568" priority="9" stopIfTrue="1" operator="greaterThan">
      <formula>$Q$15</formula>
    </cfRule>
  </conditionalFormatting>
  <conditionalFormatting sqref="R16">
    <cfRule type="cellIs" dxfId="567" priority="8" stopIfTrue="1" operator="greaterThan">
      <formula>$Q$16</formula>
    </cfRule>
  </conditionalFormatting>
  <conditionalFormatting sqref="R17">
    <cfRule type="cellIs" dxfId="566" priority="7" stopIfTrue="1" operator="greaterThan">
      <formula>$Q$17</formula>
    </cfRule>
  </conditionalFormatting>
  <conditionalFormatting sqref="R18">
    <cfRule type="cellIs" dxfId="565" priority="6" stopIfTrue="1" operator="greaterThan">
      <formula>$Q$18</formula>
    </cfRule>
  </conditionalFormatting>
  <conditionalFormatting sqref="R19">
    <cfRule type="cellIs" dxfId="564" priority="5" stopIfTrue="1" operator="greaterThan">
      <formula>$Q$19</formula>
    </cfRule>
  </conditionalFormatting>
  <conditionalFormatting sqref="R20">
    <cfRule type="cellIs" dxfId="563" priority="4" stopIfTrue="1" operator="greaterThan">
      <formula>$Q$20</formula>
    </cfRule>
  </conditionalFormatting>
  <conditionalFormatting sqref="R21">
    <cfRule type="cellIs" dxfId="562" priority="3" stopIfTrue="1" operator="greaterThan">
      <formula>$Q$21</formula>
    </cfRule>
  </conditionalFormatting>
  <conditionalFormatting sqref="R22">
    <cfRule type="cellIs" dxfId="561" priority="2" stopIfTrue="1" operator="greaterThan">
      <formula>$Q$22</formula>
    </cfRule>
  </conditionalFormatting>
  <conditionalFormatting sqref="R23">
    <cfRule type="cellIs" dxfId="560" priority="1" stopIfTrue="1" operator="greaterThan">
      <formula>$Q$23</formula>
    </cfRule>
  </conditionalFormatting>
  <printOptions horizontalCentered="1"/>
  <pageMargins left="0.75" right="0.75" top="0.5" bottom="0.46" header="0.25" footer="0.25"/>
  <pageSetup scale="75" orientation="landscape" r:id="rId1"/>
  <headerFooter alignWithMargins="0"/>
  <ignoredErrors>
    <ignoredError sqref="F7 H7 J7 N7 P7 R7 L7" unlockedFormula="1"/>
    <ignoredError sqref="G7 I7 K7 M7 O7 Q7"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0"/>
  <sheetViews>
    <sheetView zoomScaleNormal="100" zoomScaleSheetLayoutView="100" workbookViewId="0">
      <selection activeCell="A24" sqref="A24"/>
    </sheetView>
  </sheetViews>
  <sheetFormatPr defaultColWidth="8.85546875" defaultRowHeight="12.75" x14ac:dyDescent="0.2"/>
  <cols>
    <col min="1" max="1" width="12.42578125" style="39" customWidth="1"/>
    <col min="2" max="3" width="10" style="39" customWidth="1"/>
    <col min="4" max="4" width="10" style="39" hidden="1" customWidth="1"/>
    <col min="5" max="12" width="9.42578125" style="39" customWidth="1"/>
    <col min="13" max="16384" width="8.85546875" style="39"/>
  </cols>
  <sheetData>
    <row r="1" spans="1:18" ht="21" customHeight="1" thickBot="1" x14ac:dyDescent="0.3">
      <c r="A1" s="35" t="s">
        <v>14</v>
      </c>
      <c r="B1" s="36"/>
      <c r="C1" s="64" t="str">
        <f>'Milestone Wells'!B9</f>
        <v>MW-2</v>
      </c>
      <c r="D1" s="37"/>
      <c r="E1" s="199" t="s">
        <v>53</v>
      </c>
      <c r="F1" s="200"/>
      <c r="G1" s="203" t="str">
        <f>'Milestone Wells'!B2</f>
        <v>ACME</v>
      </c>
      <c r="H1" s="204"/>
      <c r="I1" s="38"/>
      <c r="J1" s="199" t="s">
        <v>56</v>
      </c>
      <c r="K1" s="200"/>
      <c r="L1" s="200"/>
      <c r="M1" s="205">
        <f>'Milestone Wells'!H2</f>
        <v>40544</v>
      </c>
      <c r="N1" s="206"/>
    </row>
    <row r="2" spans="1:18" ht="18.75" thickBot="1" x14ac:dyDescent="0.3">
      <c r="A2" s="40"/>
      <c r="B2" s="41"/>
      <c r="C2" s="42"/>
      <c r="D2" s="42"/>
      <c r="E2" s="201" t="s">
        <v>54</v>
      </c>
      <c r="F2" s="202"/>
      <c r="G2" s="207">
        <f>'Milestone Wells'!B3</f>
        <v>123456789</v>
      </c>
      <c r="H2" s="208"/>
      <c r="I2" s="38"/>
      <c r="J2" s="201" t="s">
        <v>57</v>
      </c>
      <c r="K2" s="202"/>
      <c r="L2" s="202"/>
      <c r="M2" s="209">
        <f>'Milestone Wells'!H3</f>
        <v>40558</v>
      </c>
      <c r="N2" s="210"/>
    </row>
    <row r="3" spans="1:18" ht="18" customHeight="1" thickBot="1" x14ac:dyDescent="0.3">
      <c r="A3" s="181" t="s">
        <v>20</v>
      </c>
      <c r="B3" s="182"/>
      <c r="C3" s="182"/>
      <c r="D3" s="183"/>
      <c r="E3" s="182"/>
      <c r="F3" s="182"/>
      <c r="G3" s="182"/>
      <c r="H3" s="182"/>
      <c r="I3" s="182"/>
      <c r="J3" s="182"/>
      <c r="K3" s="182"/>
      <c r="L3" s="182"/>
      <c r="M3" s="182"/>
      <c r="N3" s="182"/>
      <c r="O3" s="182"/>
      <c r="P3" s="182"/>
      <c r="Q3" s="43"/>
      <c r="R3" s="44"/>
    </row>
    <row r="4" spans="1:18" ht="15.75" x14ac:dyDescent="0.25">
      <c r="A4" s="189" t="s">
        <v>16</v>
      </c>
      <c r="B4" s="192" t="s">
        <v>17</v>
      </c>
      <c r="C4" s="195" t="s">
        <v>25</v>
      </c>
      <c r="D4" s="45"/>
      <c r="E4" s="188" t="s">
        <v>21</v>
      </c>
      <c r="F4" s="184"/>
      <c r="G4" s="184" t="s">
        <v>23</v>
      </c>
      <c r="H4" s="184"/>
      <c r="I4" s="184" t="s">
        <v>22</v>
      </c>
      <c r="J4" s="184"/>
      <c r="K4" s="184" t="s">
        <v>24</v>
      </c>
      <c r="L4" s="184"/>
      <c r="M4" s="184" t="s">
        <v>26</v>
      </c>
      <c r="N4" s="184"/>
      <c r="O4" s="184" t="s">
        <v>27</v>
      </c>
      <c r="P4" s="184"/>
      <c r="Q4" s="184" t="s">
        <v>29</v>
      </c>
      <c r="R4" s="185"/>
    </row>
    <row r="5" spans="1:18" ht="22.5" customHeight="1" x14ac:dyDescent="0.2">
      <c r="A5" s="190"/>
      <c r="B5" s="193"/>
      <c r="C5" s="196"/>
      <c r="D5" s="45"/>
      <c r="E5" s="198" t="s">
        <v>7</v>
      </c>
      <c r="F5" s="186"/>
      <c r="G5" s="186" t="s">
        <v>59</v>
      </c>
      <c r="H5" s="186"/>
      <c r="I5" s="186" t="s">
        <v>28</v>
      </c>
      <c r="J5" s="186"/>
      <c r="K5" s="186" t="s">
        <v>12</v>
      </c>
      <c r="L5" s="186"/>
      <c r="M5" s="186" t="s">
        <v>4</v>
      </c>
      <c r="N5" s="186"/>
      <c r="O5" s="186" t="s">
        <v>30</v>
      </c>
      <c r="P5" s="186"/>
      <c r="Q5" s="186" t="s">
        <v>31</v>
      </c>
      <c r="R5" s="187"/>
    </row>
    <row r="6" spans="1:18" ht="24" customHeight="1" thickBot="1" x14ac:dyDescent="0.25">
      <c r="A6" s="191"/>
      <c r="B6" s="194"/>
      <c r="C6" s="197"/>
      <c r="D6" s="46"/>
      <c r="E6" s="47" t="s">
        <v>19</v>
      </c>
      <c r="F6" s="48" t="s">
        <v>18</v>
      </c>
      <c r="G6" s="48" t="s">
        <v>19</v>
      </c>
      <c r="H6" s="48" t="s">
        <v>18</v>
      </c>
      <c r="I6" s="48" t="s">
        <v>19</v>
      </c>
      <c r="J6" s="48" t="s">
        <v>18</v>
      </c>
      <c r="K6" s="48" t="s">
        <v>19</v>
      </c>
      <c r="L6" s="49" t="s">
        <v>18</v>
      </c>
      <c r="M6" s="48" t="s">
        <v>19</v>
      </c>
      <c r="N6" s="49" t="s">
        <v>18</v>
      </c>
      <c r="O6" s="48" t="s">
        <v>19</v>
      </c>
      <c r="P6" s="49" t="s">
        <v>18</v>
      </c>
      <c r="Q6" s="48" t="s">
        <v>19</v>
      </c>
      <c r="R6" s="50" t="s">
        <v>18</v>
      </c>
    </row>
    <row r="7" spans="1:18" x14ac:dyDescent="0.2">
      <c r="A7" s="65">
        <v>0</v>
      </c>
      <c r="B7" s="68">
        <f>'Milestone Wells'!H2</f>
        <v>40544</v>
      </c>
      <c r="C7" s="69">
        <v>0</v>
      </c>
      <c r="D7" s="70">
        <f>IF(C7="",A7,C7)</f>
        <v>0</v>
      </c>
      <c r="E7" s="34">
        <f>IF('Milestone Wells'!C9="","NA",'Milestone Wells'!C9)</f>
        <v>2000</v>
      </c>
      <c r="F7" s="102">
        <f>E7</f>
        <v>2000</v>
      </c>
      <c r="G7" s="32">
        <f>IF('Milestone Wells'!G9="","NA",'Milestone Wells'!G9)</f>
        <v>26100</v>
      </c>
      <c r="H7" s="102">
        <f>G7</f>
        <v>26100</v>
      </c>
      <c r="I7" s="32">
        <f>IF('Milestone Wells'!K9="","NA",'Milestone Wells'!K9)</f>
        <v>445</v>
      </c>
      <c r="J7" s="102">
        <f>I7</f>
        <v>445</v>
      </c>
      <c r="K7" s="32">
        <f>IF('Milestone Wells'!L9="","NA",'Milestone Wells'!L9)</f>
        <v>800</v>
      </c>
      <c r="L7" s="102">
        <f>K7</f>
        <v>800</v>
      </c>
      <c r="M7" s="71" t="str">
        <f>IF('Milestone Wells'!M9="","NA",'Milestone Wells'!M9)</f>
        <v>NA</v>
      </c>
      <c r="N7" s="102" t="str">
        <f>M7</f>
        <v>NA</v>
      </c>
      <c r="O7" s="71" t="str">
        <f>IF('Milestone Wells'!N9="","NA",'Milestone Wells'!N9)</f>
        <v>NA</v>
      </c>
      <c r="P7" s="102" t="str">
        <f>O7</f>
        <v>NA</v>
      </c>
      <c r="Q7" s="71" t="str">
        <f>IF('Milestone Wells'!O9="","NA",'Milestone Wells'!O9)</f>
        <v>NA</v>
      </c>
      <c r="R7" s="105" t="str">
        <f>Q7</f>
        <v>NA</v>
      </c>
    </row>
    <row r="8" spans="1:18" x14ac:dyDescent="0.2">
      <c r="A8" s="66">
        <v>0.25</v>
      </c>
      <c r="B8" s="92">
        <v>40649</v>
      </c>
      <c r="C8" s="75">
        <f>IF(B8="","",(B8-$M$2)/365)</f>
        <v>0.24931506849315069</v>
      </c>
      <c r="D8" s="51">
        <f t="shared" ref="D8:D23" si="0">IF(C8="",A8,C8)</f>
        <v>0.24931506849315069</v>
      </c>
      <c r="E8" s="73">
        <f>IF(E$7="NA","",IF(F$7&lt;E$24,"",IF($A8='Milestone Wells'!$C$37,E$24,IF(E7=E$24,E$24,IF(E$7&lt;E$24,"",E$7-(E$7-E$24)*($D8/'Milestone Wells'!$C$37))))))</f>
        <v>1750.8095890410959</v>
      </c>
      <c r="F8" s="103"/>
      <c r="G8" s="1">
        <f>IF(G$7="NA","",IF(H$7&lt;G$24,"",IF($A8='Milestone Wells'!$C$37,G$24,IF(G7=G$24,G$24,IF(G$7&lt;G$24,"",G$7-(G$7-G$24)*($D8/'Milestone Wells'!$C$37))))))</f>
        <v>22857.657534246577</v>
      </c>
      <c r="H8" s="103"/>
      <c r="I8" s="1">
        <f>IF(I$7="NA","",IF(J$7&lt;I$24,"",IF($A8='Milestone Wells'!$C$37,I$24,IF(I7=I$24,I$24,IF(I$7&lt;I$24,"",I$7-(I$7-I$24)*($D8/'Milestone Wells'!$C$37))))))</f>
        <v>398.25342465753425</v>
      </c>
      <c r="J8" s="103"/>
      <c r="K8" s="1">
        <f>IF(K$7="NA","",IF(L$7&lt;K$24,"",IF($A8='Milestone Wells'!$C$37,K$24,IF(K7=K$24,K$24,IF(K$7&lt;K$24,"",K$7-(K$7-K$24)*($D8/'Milestone Wells'!$C$37))))))</f>
        <v>702.76712328767121</v>
      </c>
      <c r="L8" s="103"/>
      <c r="M8" s="1" t="str">
        <f>IF(M$7="NA","",IF(N$7&lt;M$24,"",IF($A8='Milestone Wells'!$C$37,M$24,IF(M7=M$24,M$24,IF(M$7&lt;M$24,"",M$7-(M$7-M$24)*($D8/'Milestone Wells'!$C$37))))))</f>
        <v/>
      </c>
      <c r="N8" s="103"/>
      <c r="O8" s="1" t="str">
        <f>IF(O$7="NA","",IF(P$7&lt;O$24,"",IF($A8='Milestone Wells'!$C$37,O$24,IF(O7=O$24,O$24,IF(O$7&lt;O$24,"",O$7-(O$7-O$24)*($D8/'Milestone Wells'!$C$37))))))</f>
        <v/>
      </c>
      <c r="P8" s="103"/>
      <c r="Q8" s="1" t="str">
        <f>IF(Q$7="NA","",IF(R$7&lt;Q$24,"",IF($A8='Milestone Wells'!$C$37,Q$24,IF(Q7=Q$24,Q$24,IF(Q$7&lt;Q$24,"",Q$7-(Q$7-Q$24)*($D8/'Milestone Wells'!$C$37))))))</f>
        <v/>
      </c>
      <c r="R8" s="106"/>
    </row>
    <row r="9" spans="1:18" x14ac:dyDescent="0.2">
      <c r="A9" s="66">
        <v>0.5</v>
      </c>
      <c r="B9" s="92">
        <v>40760</v>
      </c>
      <c r="C9" s="75">
        <f t="shared" ref="C9:C23" si="1">IF(B9="","",(B9-$M$2)/365)</f>
        <v>0.55342465753424652</v>
      </c>
      <c r="D9" s="51">
        <f t="shared" si="0"/>
        <v>0.55342465753424652</v>
      </c>
      <c r="E9" s="73">
        <f>IF(E$7="NA","",IF(F$7&lt;E$24,"",IF($A9='Milestone Wells'!$C$37,E$24,IF(E8=E$24,E$24,IF(E$7&lt;E$24,"",E$7-(E$7-E$24)*($D9/'Milestone Wells'!$C$37))))))</f>
        <v>1446.8520547945207</v>
      </c>
      <c r="F9" s="103"/>
      <c r="G9" s="1">
        <f>IF(G$7="NA","",IF(H$7&lt;G$24,"",IF($A9='Milestone Wells'!$C$37,G$24,IF(G8=G$24,G$24,IF(G$7&lt;G$24,"",G$7-(G$7-G$24)*($D9/'Milestone Wells'!$C$37))))))</f>
        <v>18902.712328767124</v>
      </c>
      <c r="H9" s="103"/>
      <c r="I9" s="1">
        <f>IF(I$7="NA","",IF(J$7&lt;I$24,"",IF($A9='Milestone Wells'!$C$37,I$24,IF(I8=I$24,I$24,IF(I$7&lt;I$24,"",I$7-(I$7-I$24)*($D9/'Milestone Wells'!$C$37))))))</f>
        <v>341.23287671232879</v>
      </c>
      <c r="J9" s="103"/>
      <c r="K9" s="1">
        <f>IF(K$7="NA","",IF(L$7&lt;K$24,"",IF($A9='Milestone Wells'!$C$37,K$24,IF(K8=K$24,K$24,IF(K$7&lt;K$24,"",K$7-(K$7-K$24)*($D9/'Milestone Wells'!$C$37))))))</f>
        <v>584.16438356164383</v>
      </c>
      <c r="L9" s="103"/>
      <c r="M9" s="1" t="str">
        <f>IF(M$7="NA","",IF(N$7&lt;M$24,"",IF($A9='Milestone Wells'!$C$37,M$24,IF(M8=M$24,M$24,IF(M$7&lt;M$24,"",M$7-(M$7-M$24)*($D9/'Milestone Wells'!$C$37))))))</f>
        <v/>
      </c>
      <c r="N9" s="103"/>
      <c r="O9" s="1" t="str">
        <f>IF(O$7="NA","",IF(P$7&lt;O$24,"",IF($A9='Milestone Wells'!$C$37,O$24,IF(O8=O$24,O$24,IF(O$7&lt;O$24,"",O$7-(O$7-O$24)*($D9/'Milestone Wells'!$C$37))))))</f>
        <v/>
      </c>
      <c r="P9" s="103"/>
      <c r="Q9" s="1" t="str">
        <f>IF(Q$7="NA","",IF(R$7&lt;Q$24,"",IF($A9='Milestone Wells'!$C$37,Q$24,IF(Q8=Q$24,Q$24,IF(Q$7&lt;Q$24,"",Q$7-(Q$7-Q$24)*($D9/'Milestone Wells'!$C$37))))))</f>
        <v/>
      </c>
      <c r="R9" s="106"/>
    </row>
    <row r="10" spans="1:18" x14ac:dyDescent="0.2">
      <c r="A10" s="66">
        <v>0.75</v>
      </c>
      <c r="B10" s="92">
        <v>40848</v>
      </c>
      <c r="C10" s="75">
        <f t="shared" si="1"/>
        <v>0.79452054794520544</v>
      </c>
      <c r="D10" s="51">
        <f t="shared" si="0"/>
        <v>0.79452054794520544</v>
      </c>
      <c r="E10" s="73">
        <f>IF(E$7="NA","",IF(F$7&lt;E$24,"",IF($A10='Milestone Wells'!$C$37,E$24,IF(E9=E$24,E$24,IF(E$7&lt;E$24,"",E$7-(E$7-E$24)*($D10/'Milestone Wells'!$C$37))))))</f>
        <v>1205.8767123287671</v>
      </c>
      <c r="F10" s="103"/>
      <c r="G10" s="1">
        <f>IF(G$7="NA","",IF(H$7&lt;G$24,"",IF($A10='Milestone Wells'!$C$37,G$24,IF(G9=G$24,G$24,IF(G$7&lt;G$24,"",G$7-(G$7-G$24)*($D10/'Milestone Wells'!$C$37))))))</f>
        <v>15767.260273972603</v>
      </c>
      <c r="H10" s="103"/>
      <c r="I10" s="1">
        <f>IF(I$7="NA","",IF(J$7&lt;I$24,"",IF($A10='Milestone Wells'!$C$37,I$24,IF(I9=I$24,I$24,IF(I$7&lt;I$24,"",I$7-(I$7-I$24)*($D10/'Milestone Wells'!$C$37))))))</f>
        <v>296.02739726027397</v>
      </c>
      <c r="J10" s="103"/>
      <c r="K10" s="1">
        <f>IF(K$7="NA","",IF(L$7&lt;K$24,"",IF($A10='Milestone Wells'!$C$37,K$24,IF(K9=K$24,K$24,IF(K$7&lt;K$24,"",K$7-(K$7-K$24)*($D10/'Milestone Wells'!$C$37))))))</f>
        <v>490.13698630136986</v>
      </c>
      <c r="L10" s="103"/>
      <c r="M10" s="1" t="str">
        <f>IF(M$7="NA","",IF(N$7&lt;M$24,"",IF($A10='Milestone Wells'!$C$37,M$24,IF(M9=M$24,M$24,IF(M$7&lt;M$24,"",M$7-(M$7-M$24)*($D10/'Milestone Wells'!$C$37))))))</f>
        <v/>
      </c>
      <c r="N10" s="103"/>
      <c r="O10" s="1" t="str">
        <f>IF(O$7="NA","",IF(P$7&lt;O$24,"",IF($A10='Milestone Wells'!$C$37,O$24,IF(O9=O$24,O$24,IF(O$7&lt;O$24,"",O$7-(O$7-O$24)*($D10/'Milestone Wells'!$C$37))))))</f>
        <v/>
      </c>
      <c r="P10" s="103"/>
      <c r="Q10" s="1" t="str">
        <f>IF(Q$7="NA","",IF(R$7&lt;Q$24,"",IF($A10='Milestone Wells'!$C$37,Q$24,IF(Q9=Q$24,Q$24,IF(Q$7&lt;Q$24,"",Q$7-(Q$7-Q$24)*($D10/'Milestone Wells'!$C$37))))))</f>
        <v/>
      </c>
      <c r="R10" s="106"/>
    </row>
    <row r="11" spans="1:18" x14ac:dyDescent="0.2">
      <c r="A11" s="66">
        <v>1</v>
      </c>
      <c r="B11" s="92">
        <v>40941</v>
      </c>
      <c r="C11" s="75">
        <f t="shared" si="1"/>
        <v>1.0493150684931507</v>
      </c>
      <c r="D11" s="51">
        <f t="shared" si="0"/>
        <v>1.0493150684931507</v>
      </c>
      <c r="E11" s="73">
        <f>IF(E$7="NA","",IF(F$7&lt;E$24,"",IF($A11='Milestone Wells'!$C$37,E$24,IF(E10=E$24,E$24,IF(E$7&lt;E$24,"",E$7-(E$7-E$24)*($D11/'Milestone Wells'!$C$37))))))</f>
        <v>951.2095890410958</v>
      </c>
      <c r="F11" s="103"/>
      <c r="G11" s="1">
        <f>IF(G$7="NA","",IF(H$7&lt;G$24,"",IF($A11='Milestone Wells'!$C$37,G$24,IF(G10=G$24,G$24,IF(G$7&lt;G$24,"",G$7-(G$7-G$24)*($D11/'Milestone Wells'!$C$37))))))</f>
        <v>12453.657534246575</v>
      </c>
      <c r="H11" s="103"/>
      <c r="I11" s="1">
        <f>IF(I$7="NA","",IF(J$7&lt;I$24,"",IF($A11='Milestone Wells'!$C$37,I$24,IF(I10=I$24,I$24,IF(I$7&lt;I$24,"",I$7-(I$7-I$24)*($D11/'Milestone Wells'!$C$37))))))</f>
        <v>248.25342465753425</v>
      </c>
      <c r="J11" s="103"/>
      <c r="K11" s="1">
        <f>IF(K$7="NA","",IF(L$7&lt;K$24,"",IF($A11='Milestone Wells'!$C$37,K$24,IF(K10=K$24,K$24,IF(K$7&lt;K$24,"",K$7-(K$7-K$24)*($D11/'Milestone Wells'!$C$37))))))</f>
        <v>390.76712328767121</v>
      </c>
      <c r="L11" s="103"/>
      <c r="M11" s="1" t="str">
        <f>IF(M$7="NA","",IF(N$7&lt;M$24,"",IF($A11='Milestone Wells'!$C$37,M$24,IF(M10=M$24,M$24,IF(M$7&lt;M$24,"",M$7-(M$7-M$24)*($D11/'Milestone Wells'!$C$37))))))</f>
        <v/>
      </c>
      <c r="N11" s="103"/>
      <c r="O11" s="1" t="str">
        <f>IF(O$7="NA","",IF(P$7&lt;O$24,"",IF($A11='Milestone Wells'!$C$37,O$24,IF(O10=O$24,O$24,IF(O$7&lt;O$24,"",O$7-(O$7-O$24)*($D11/'Milestone Wells'!$C$37))))))</f>
        <v/>
      </c>
      <c r="P11" s="103"/>
      <c r="Q11" s="1" t="str">
        <f>IF(Q$7="NA","",IF(R$7&lt;Q$24,"",IF($A11='Milestone Wells'!$C$37,Q$24,IF(Q10=Q$24,Q$24,IF(Q$7&lt;Q$24,"",Q$7-(Q$7-Q$24)*($D11/'Milestone Wells'!$C$37))))))</f>
        <v/>
      </c>
      <c r="R11" s="106"/>
    </row>
    <row r="12" spans="1:18" x14ac:dyDescent="0.2">
      <c r="A12" s="66">
        <v>1.25</v>
      </c>
      <c r="B12" s="92"/>
      <c r="C12" s="75" t="str">
        <f t="shared" si="1"/>
        <v/>
      </c>
      <c r="D12" s="51">
        <f t="shared" si="0"/>
        <v>1.25</v>
      </c>
      <c r="E12" s="73">
        <f>IF(E$7="NA","",IF(F$7&lt;E$24,"",IF($A12='Milestone Wells'!$C$37,E$24,IF(E11=E$24,E$24,IF(E$7&lt;E$24,"",E$7-(E$7-E$24)*($D12/'Milestone Wells'!$C$37))))))</f>
        <v>750.625</v>
      </c>
      <c r="F12" s="103"/>
      <c r="G12" s="1">
        <f>IF(G$7="NA","",IF(H$7&lt;G$24,"",IF($A12='Milestone Wells'!$C$37,G$24,IF(G11=G$24,G$24,IF(G$7&lt;G$24,"",G$7-(G$7-G$24)*($D12/'Milestone Wells'!$C$37))))))</f>
        <v>9843.75</v>
      </c>
      <c r="H12" s="103"/>
      <c r="I12" s="1">
        <f>IF(I$7="NA","",IF(J$7&lt;I$24,"",IF($A12='Milestone Wells'!$C$37,I$24,IF(I11=I$24,I$24,IF(I$7&lt;I$24,"",I$7-(I$7-I$24)*($D12/'Milestone Wells'!$C$37))))))</f>
        <v>210.625</v>
      </c>
      <c r="J12" s="103"/>
      <c r="K12" s="1">
        <f>IF(K$7="NA","",IF(L$7&lt;K$24,"",IF($A12='Milestone Wells'!$C$37,K$24,IF(K11=K$24,K$24,IF(K$7&lt;K$24,"",K$7-(K$7-K$24)*($D12/'Milestone Wells'!$C$37))))))</f>
        <v>312.5</v>
      </c>
      <c r="L12" s="103"/>
      <c r="M12" s="1" t="str">
        <f>IF(M$7="NA","",IF(N$7&lt;M$24,"",IF($A12='Milestone Wells'!$C$37,M$24,IF(M11=M$24,M$24,IF(M$7&lt;M$24,"",M$7-(M$7-M$24)*($D12/'Milestone Wells'!$C$37))))))</f>
        <v/>
      </c>
      <c r="N12" s="103"/>
      <c r="O12" s="1" t="str">
        <f>IF(O$7="NA","",IF(P$7&lt;O$24,"",IF($A12='Milestone Wells'!$C$37,O$24,IF(O11=O$24,O$24,IF(O$7&lt;O$24,"",O$7-(O$7-O$24)*($D12/'Milestone Wells'!$C$37))))))</f>
        <v/>
      </c>
      <c r="P12" s="103"/>
      <c r="Q12" s="1" t="str">
        <f>IF(Q$7="NA","",IF(R$7&lt;Q$24,"",IF($A12='Milestone Wells'!$C$37,Q$24,IF(Q11=Q$24,Q$24,IF(Q$7&lt;Q$24,"",Q$7-(Q$7-Q$24)*($D12/'Milestone Wells'!$C$37))))))</f>
        <v/>
      </c>
      <c r="R12" s="106"/>
    </row>
    <row r="13" spans="1:18" x14ac:dyDescent="0.2">
      <c r="A13" s="66">
        <v>1.5</v>
      </c>
      <c r="B13" s="92"/>
      <c r="C13" s="75" t="str">
        <f t="shared" si="1"/>
        <v/>
      </c>
      <c r="D13" s="51">
        <f t="shared" si="0"/>
        <v>1.5</v>
      </c>
      <c r="E13" s="73">
        <f>IF(E$7="NA","",IF(F$7&lt;E$24,"",IF($A13='Milestone Wells'!$C$37,E$24,IF(E12=E$24,E$24,IF(E$7&lt;E$24,"",E$7-(E$7-E$24)*($D13/'Milestone Wells'!$C$37))))))</f>
        <v>500.75</v>
      </c>
      <c r="F13" s="103"/>
      <c r="G13" s="1">
        <f>IF(G$7="NA","",IF(H$7&lt;G$24,"",IF($A13='Milestone Wells'!$C$37,G$24,IF(G12=G$24,G$24,IF(G$7&lt;G$24,"",G$7-(G$7-G$24)*($D13/'Milestone Wells'!$C$37))))))</f>
        <v>6592.5</v>
      </c>
      <c r="H13" s="103"/>
      <c r="I13" s="1">
        <f>IF(I$7="NA","",IF(J$7&lt;I$24,"",IF($A13='Milestone Wells'!$C$37,I$24,IF(I12=I$24,I$24,IF(I$7&lt;I$24,"",I$7-(I$7-I$24)*($D13/'Milestone Wells'!$C$37))))))</f>
        <v>163.75</v>
      </c>
      <c r="J13" s="103"/>
      <c r="K13" s="1">
        <f>IF(K$7="NA","",IF(L$7&lt;K$24,"",IF($A13='Milestone Wells'!$C$37,K$24,IF(K12=K$24,K$24,IF(K$7&lt;K$24,"",K$7-(K$7-K$24)*($D13/'Milestone Wells'!$C$37))))))</f>
        <v>215</v>
      </c>
      <c r="L13" s="103"/>
      <c r="M13" s="1" t="str">
        <f>IF(M$7="NA","",IF(N$7&lt;M$24,"",IF($A13='Milestone Wells'!$C$37,M$24,IF(M12=M$24,M$24,IF(M$7&lt;M$24,"",M$7-(M$7-M$24)*($D13/'Milestone Wells'!$C$37))))))</f>
        <v/>
      </c>
      <c r="N13" s="103"/>
      <c r="O13" s="1" t="str">
        <f>IF(O$7="NA","",IF(P$7&lt;O$24,"",IF($A13='Milestone Wells'!$C$37,O$24,IF(O12=O$24,O$24,IF(O$7&lt;O$24,"",O$7-(O$7-O$24)*($D13/'Milestone Wells'!$C$37))))))</f>
        <v/>
      </c>
      <c r="P13" s="103"/>
      <c r="Q13" s="1" t="str">
        <f>IF(Q$7="NA","",IF(R$7&lt;Q$24,"",IF($A13='Milestone Wells'!$C$37,Q$24,IF(Q12=Q$24,Q$24,IF(Q$7&lt;Q$24,"",Q$7-(Q$7-Q$24)*($D13/'Milestone Wells'!$C$37))))))</f>
        <v/>
      </c>
      <c r="R13" s="106"/>
    </row>
    <row r="14" spans="1:18" x14ac:dyDescent="0.2">
      <c r="A14" s="66">
        <v>1.75</v>
      </c>
      <c r="B14" s="92"/>
      <c r="C14" s="75" t="str">
        <f t="shared" si="1"/>
        <v/>
      </c>
      <c r="D14" s="51">
        <f t="shared" si="0"/>
        <v>1.75</v>
      </c>
      <c r="E14" s="73">
        <f>IF(E$7="NA","",IF(F$7&lt;E$24,"",IF($A14='Milestone Wells'!$C$37,E$24,IF(E13=E$24,E$24,IF(E$7&lt;E$24,"",E$7-(E$7-E$24)*($D14/'Milestone Wells'!$C$37))))))</f>
        <v>250.875</v>
      </c>
      <c r="F14" s="103"/>
      <c r="G14" s="1">
        <f>IF(G$7="NA","",IF(H$7&lt;G$24,"",IF($A14='Milestone Wells'!$C$37,G$24,IF(G13=G$24,G$24,IF(G$7&lt;G$24,"",G$7-(G$7-G$24)*($D14/'Milestone Wells'!$C$37))))))</f>
        <v>3341.25</v>
      </c>
      <c r="H14" s="103"/>
      <c r="I14" s="1">
        <f>IF(I$7="NA","",IF(J$7&lt;I$24,"",IF($A14='Milestone Wells'!$C$37,I$24,IF(I13=I$24,I$24,IF(I$7&lt;I$24,"",I$7-(I$7-I$24)*($D14/'Milestone Wells'!$C$37))))))</f>
        <v>116.875</v>
      </c>
      <c r="J14" s="103"/>
      <c r="K14" s="1">
        <f>IF(K$7="NA","",IF(L$7&lt;K$24,"",IF($A14='Milestone Wells'!$C$37,K$24,IF(K13=K$24,K$24,IF(K$7&lt;K$24,"",K$7-(K$7-K$24)*($D14/'Milestone Wells'!$C$37))))))</f>
        <v>117.5</v>
      </c>
      <c r="L14" s="103"/>
      <c r="M14" s="1" t="str">
        <f>IF(M$7="NA","",IF(N$7&lt;M$24,"",IF($A14='Milestone Wells'!$C$37,M$24,IF(M13=M$24,M$24,IF(M$7&lt;M$24,"",M$7-(M$7-M$24)*($D14/'Milestone Wells'!$C$37))))))</f>
        <v/>
      </c>
      <c r="N14" s="103"/>
      <c r="O14" s="1" t="str">
        <f>IF(O$7="NA","",IF(P$7&lt;O$24,"",IF($A14='Milestone Wells'!$C$37,O$24,IF(O13=O$24,O$24,IF(O$7&lt;O$24,"",O$7-(O$7-O$24)*($D14/'Milestone Wells'!$C$37))))))</f>
        <v/>
      </c>
      <c r="P14" s="103"/>
      <c r="Q14" s="1" t="str">
        <f>IF(Q$7="NA","",IF(R$7&lt;Q$24,"",IF($A14='Milestone Wells'!$C$37,Q$24,IF(Q13=Q$24,Q$24,IF(Q$7&lt;Q$24,"",Q$7-(Q$7-Q$24)*($D14/'Milestone Wells'!$C$37))))))</f>
        <v/>
      </c>
      <c r="R14" s="106"/>
    </row>
    <row r="15" spans="1:18" x14ac:dyDescent="0.2">
      <c r="A15" s="66">
        <v>2</v>
      </c>
      <c r="B15" s="92"/>
      <c r="C15" s="75" t="str">
        <f t="shared" si="1"/>
        <v/>
      </c>
      <c r="D15" s="51">
        <f t="shared" si="0"/>
        <v>2</v>
      </c>
      <c r="E15" s="73">
        <f>IF(E$7="NA","",IF(F$7&lt;E$24,"",IF($A15='Milestone Wells'!$C$37,E$24,IF(E14=E$24,E$24,IF(E$7&lt;E$24,"",E$7-(E$7-E$24)*($D15/'Milestone Wells'!$C$37))))))</f>
        <v>1</v>
      </c>
      <c r="F15" s="103"/>
      <c r="G15" s="1">
        <f>IF(G$7="NA","",IF(H$7&lt;G$24,"",IF($A15='Milestone Wells'!$C$37,G$24,IF(G14=G$24,G$24,IF(G$7&lt;G$24,"",G$7-(G$7-G$24)*($D15/'Milestone Wells'!$C$37))))))</f>
        <v>90</v>
      </c>
      <c r="H15" s="103"/>
      <c r="I15" s="1">
        <f>IF(I$7="NA","",IF(J$7&lt;I$24,"",IF($A15='Milestone Wells'!$C$37,I$24,IF(I14=I$24,I$24,IF(I$7&lt;I$24,"",I$7-(I$7-I$24)*($D15/'Milestone Wells'!$C$37))))))</f>
        <v>70</v>
      </c>
      <c r="J15" s="103"/>
      <c r="K15" s="1">
        <f>IF(K$7="NA","",IF(L$7&lt;K$24,"",IF($A15='Milestone Wells'!$C$37,K$24,IF(K14=K$24,K$24,IF(K$7&lt;K$24,"",K$7-(K$7-K$24)*($D15/'Milestone Wells'!$C$37))))))</f>
        <v>20</v>
      </c>
      <c r="L15" s="103"/>
      <c r="M15" s="1" t="str">
        <f>IF(M$7="NA","",IF(N$7&lt;M$24,"",IF($A15='Milestone Wells'!$C$37,M$24,IF(M14=M$24,M$24,IF(M$7&lt;M$24,"",M$7-(M$7-M$24)*($D15/'Milestone Wells'!$C$37))))))</f>
        <v/>
      </c>
      <c r="N15" s="103"/>
      <c r="O15" s="1" t="str">
        <f>IF(O$7="NA","",IF(P$7&lt;O$24,"",IF($A15='Milestone Wells'!$C$37,O$24,IF(O14=O$24,O$24,IF(O$7&lt;O$24,"",O$7-(O$7-O$24)*($D15/'Milestone Wells'!$C$37))))))</f>
        <v/>
      </c>
      <c r="P15" s="103"/>
      <c r="Q15" s="1" t="str">
        <f>IF(Q$7="NA","",IF(R$7&lt;Q$24,"",IF($A15='Milestone Wells'!$C$37,Q$24,IF(Q14=Q$24,Q$24,IF(Q$7&lt;Q$24,"",Q$7-(Q$7-Q$24)*($D15/'Milestone Wells'!$C$37))))))</f>
        <v/>
      </c>
      <c r="R15" s="106"/>
    </row>
    <row r="16" spans="1:18" x14ac:dyDescent="0.2">
      <c r="A16" s="66">
        <v>2.25</v>
      </c>
      <c r="B16" s="92"/>
      <c r="C16" s="75" t="str">
        <f t="shared" si="1"/>
        <v/>
      </c>
      <c r="D16" s="51">
        <f t="shared" si="0"/>
        <v>2.25</v>
      </c>
      <c r="E16" s="73">
        <f>IF(E$7="NA","",IF(F$7&lt;E$24,"",IF($A16='Milestone Wells'!$C$37,E$24,IF(E15=E$24,E$24,IF(E$7&lt;E$24,"",E$7-(E$7-E$24)*($D16/'Milestone Wells'!$C$37))))))</f>
        <v>1</v>
      </c>
      <c r="F16" s="103"/>
      <c r="G16" s="1">
        <f>IF(G$7="NA","",IF(H$7&lt;G$24,"",IF($A16='Milestone Wells'!$C$37,G$24,IF(G15=G$24,G$24,IF(G$7&lt;G$24,"",G$7-(G$7-G$24)*($D16/'Milestone Wells'!$C$37))))))</f>
        <v>90</v>
      </c>
      <c r="H16" s="103"/>
      <c r="I16" s="1">
        <f>IF(I$7="NA","",IF(J$7&lt;I$24,"",IF($A16='Milestone Wells'!$C$37,I$24,IF(I15=I$24,I$24,IF(I$7&lt;I$24,"",I$7-(I$7-I$24)*($D16/'Milestone Wells'!$C$37))))))</f>
        <v>70</v>
      </c>
      <c r="J16" s="103"/>
      <c r="K16" s="1">
        <f>IF(K$7="NA","",IF(L$7&lt;K$24,"",IF($A16='Milestone Wells'!$C$37,K$24,IF(K15=K$24,K$24,IF(K$7&lt;K$24,"",K$7-(K$7-K$24)*($D16/'Milestone Wells'!$C$37))))))</f>
        <v>20</v>
      </c>
      <c r="L16" s="103"/>
      <c r="M16" s="1" t="str">
        <f>IF(M$7="NA","",IF(N$7&lt;M$24,"",IF($A16='Milestone Wells'!$C$37,M$24,IF(M15=M$24,M$24,IF(M$7&lt;M$24,"",M$7-(M$7-M$24)*($D16/'Milestone Wells'!$C$37))))))</f>
        <v/>
      </c>
      <c r="N16" s="103"/>
      <c r="O16" s="1" t="str">
        <f>IF(O$7="NA","",IF(P$7&lt;O$24,"",IF($A16='Milestone Wells'!$C$37,O$24,IF(O15=O$24,O$24,IF(O$7&lt;O$24,"",O$7-(O$7-O$24)*($D16/'Milestone Wells'!$C$37))))))</f>
        <v/>
      </c>
      <c r="P16" s="103"/>
      <c r="Q16" s="1" t="str">
        <f>IF(Q$7="NA","",IF(R$7&lt;Q$24,"",IF($A16='Milestone Wells'!$C$37,Q$24,IF(Q15=Q$24,Q$24,IF(Q$7&lt;Q$24,"",Q$7-(Q$7-Q$24)*($D16/'Milestone Wells'!$C$37))))))</f>
        <v/>
      </c>
      <c r="R16" s="106"/>
    </row>
    <row r="17" spans="1:18" x14ac:dyDescent="0.2">
      <c r="A17" s="66">
        <v>2.5</v>
      </c>
      <c r="B17" s="92"/>
      <c r="C17" s="75" t="str">
        <f t="shared" si="1"/>
        <v/>
      </c>
      <c r="D17" s="51">
        <f t="shared" si="0"/>
        <v>2.5</v>
      </c>
      <c r="E17" s="73">
        <f>IF(E$7="NA","",IF(F$7&lt;E$24,"",IF($A17='Milestone Wells'!$C$37,E$24,IF(E16=E$24,E$24,IF(E$7&lt;E$24,"",E$7-(E$7-E$24)*($D17/'Milestone Wells'!$C$37))))))</f>
        <v>1</v>
      </c>
      <c r="F17" s="103"/>
      <c r="G17" s="1">
        <f>IF(G$7="NA","",IF(H$7&lt;G$24,"",IF($A17='Milestone Wells'!$C$37,G$24,IF(G16=G$24,G$24,IF(G$7&lt;G$24,"",G$7-(G$7-G$24)*($D17/'Milestone Wells'!$C$37))))))</f>
        <v>90</v>
      </c>
      <c r="H17" s="103"/>
      <c r="I17" s="1">
        <f>IF(I$7="NA","",IF(J$7&lt;I$24,"",IF($A17='Milestone Wells'!$C$37,I$24,IF(I16=I$24,I$24,IF(I$7&lt;I$24,"",I$7-(I$7-I$24)*($D17/'Milestone Wells'!$C$37))))))</f>
        <v>70</v>
      </c>
      <c r="J17" s="103"/>
      <c r="K17" s="1">
        <f>IF(K$7="NA","",IF(L$7&lt;K$24,"",IF($A17='Milestone Wells'!$C$37,K$24,IF(K16=K$24,K$24,IF(K$7&lt;K$24,"",K$7-(K$7-K$24)*($D17/'Milestone Wells'!$C$37))))))</f>
        <v>20</v>
      </c>
      <c r="L17" s="103"/>
      <c r="M17" s="1" t="str">
        <f>IF(M$7="NA","",IF(N$7&lt;M$24,"",IF($A17='Milestone Wells'!$C$37,M$24,IF(M16=M$24,M$24,IF(M$7&lt;M$24,"",M$7-(M$7-M$24)*($D17/'Milestone Wells'!$C$37))))))</f>
        <v/>
      </c>
      <c r="N17" s="103"/>
      <c r="O17" s="1" t="str">
        <f>IF(O$7="NA","",IF(P$7&lt;O$24,"",IF($A17='Milestone Wells'!$C$37,O$24,IF(O16=O$24,O$24,IF(O$7&lt;O$24,"",O$7-(O$7-O$24)*($D17/'Milestone Wells'!$C$37))))))</f>
        <v/>
      </c>
      <c r="P17" s="103"/>
      <c r="Q17" s="1" t="str">
        <f>IF(Q$7="NA","",IF(R$7&lt;Q$24,"",IF($A17='Milestone Wells'!$C$37,Q$24,IF(Q16=Q$24,Q$24,IF(Q$7&lt;Q$24,"",Q$7-(Q$7-Q$24)*($D17/'Milestone Wells'!$C$37))))))</f>
        <v/>
      </c>
      <c r="R17" s="106"/>
    </row>
    <row r="18" spans="1:18" x14ac:dyDescent="0.2">
      <c r="A18" s="66">
        <v>2.75</v>
      </c>
      <c r="B18" s="92"/>
      <c r="C18" s="75" t="str">
        <f t="shared" si="1"/>
        <v/>
      </c>
      <c r="D18" s="51">
        <f t="shared" si="0"/>
        <v>2.75</v>
      </c>
      <c r="E18" s="73">
        <f>IF(E$7="NA","",IF(F$7&lt;E$24,"",IF($A18='Milestone Wells'!$C$37,E$24,IF(E17=E$24,E$24,IF(E$7&lt;E$24,"",E$7-(E$7-E$24)*($D18/'Milestone Wells'!$C$37))))))</f>
        <v>1</v>
      </c>
      <c r="F18" s="103"/>
      <c r="G18" s="1">
        <f>IF(G$7="NA","",IF(H$7&lt;G$24,"",IF($A18='Milestone Wells'!$C$37,G$24,IF(G17=G$24,G$24,IF(G$7&lt;G$24,"",G$7-(G$7-G$24)*($D18/'Milestone Wells'!$C$37))))))</f>
        <v>90</v>
      </c>
      <c r="H18" s="103"/>
      <c r="I18" s="1">
        <f>IF(I$7="NA","",IF(J$7&lt;I$24,"",IF($A18='Milestone Wells'!$C$37,I$24,IF(I17=I$24,I$24,IF(I$7&lt;I$24,"",I$7-(I$7-I$24)*($D18/'Milestone Wells'!$C$37))))))</f>
        <v>70</v>
      </c>
      <c r="J18" s="103"/>
      <c r="K18" s="1">
        <f>IF(K$7="NA","",IF(L$7&lt;K$24,"",IF($A18='Milestone Wells'!$C$37,K$24,IF(K17=K$24,K$24,IF(K$7&lt;K$24,"",K$7-(K$7-K$24)*($D18/'Milestone Wells'!$C$37))))))</f>
        <v>20</v>
      </c>
      <c r="L18" s="103"/>
      <c r="M18" s="1" t="str">
        <f>IF(M$7="NA","",IF(N$7&lt;M$24,"",IF($A18='Milestone Wells'!$C$37,M$24,IF(M17=M$24,M$24,IF(M$7&lt;M$24,"",M$7-(M$7-M$24)*($D18/'Milestone Wells'!$C$37))))))</f>
        <v/>
      </c>
      <c r="N18" s="103"/>
      <c r="O18" s="1" t="str">
        <f>IF(O$7="NA","",IF(P$7&lt;O$24,"",IF($A18='Milestone Wells'!$C$37,O$24,IF(O17=O$24,O$24,IF(O$7&lt;O$24,"",O$7-(O$7-O$24)*($D18/'Milestone Wells'!$C$37))))))</f>
        <v/>
      </c>
      <c r="P18" s="103"/>
      <c r="Q18" s="1" t="str">
        <f>IF(Q$7="NA","",IF(R$7&lt;Q$24,"",IF($A18='Milestone Wells'!$C$37,Q$24,IF(Q17=Q$24,Q$24,IF(Q$7&lt;Q$24,"",Q$7-(Q$7-Q$24)*($D18/'Milestone Wells'!$C$37))))))</f>
        <v/>
      </c>
      <c r="R18" s="106"/>
    </row>
    <row r="19" spans="1:18" x14ac:dyDescent="0.2">
      <c r="A19" s="66">
        <v>3</v>
      </c>
      <c r="B19" s="92"/>
      <c r="C19" s="75" t="str">
        <f t="shared" si="1"/>
        <v/>
      </c>
      <c r="D19" s="51">
        <f t="shared" si="0"/>
        <v>3</v>
      </c>
      <c r="E19" s="73">
        <f>IF(E$7="NA","",IF(F$7&lt;E$24,"",IF($A19='Milestone Wells'!$C$37,E$24,IF(E18=E$24,E$24,IF(E$7&lt;E$24,"",E$7-(E$7-E$24)*($D19/'Milestone Wells'!$C$37))))))</f>
        <v>1</v>
      </c>
      <c r="F19" s="103"/>
      <c r="G19" s="1">
        <f>IF(G$7="NA","",IF(H$7&lt;G$24,"",IF($A19='Milestone Wells'!$C$37,G$24,IF(G18=G$24,G$24,IF(G$7&lt;G$24,"",G$7-(G$7-G$24)*($D19/'Milestone Wells'!$C$37))))))</f>
        <v>90</v>
      </c>
      <c r="H19" s="103"/>
      <c r="I19" s="1">
        <f>IF(I$7="NA","",IF(J$7&lt;I$24,"",IF($A19='Milestone Wells'!$C$37,I$24,IF(I18=I$24,I$24,IF(I$7&lt;I$24,"",I$7-(I$7-I$24)*($D19/'Milestone Wells'!$C$37))))))</f>
        <v>70</v>
      </c>
      <c r="J19" s="103"/>
      <c r="K19" s="1">
        <f>IF(K$7="NA","",IF(L$7&lt;K$24,"",IF($A19='Milestone Wells'!$C$37,K$24,IF(K18=K$24,K$24,IF(K$7&lt;K$24,"",K$7-(K$7-K$24)*($D19/'Milestone Wells'!$C$37))))))</f>
        <v>20</v>
      </c>
      <c r="L19" s="103"/>
      <c r="M19" s="1" t="str">
        <f>IF(M$7="NA","",IF(N$7&lt;M$24,"",IF($A19='Milestone Wells'!$C$37,M$24,IF(M18=M$24,M$24,IF(M$7&lt;M$24,"",M$7-(M$7-M$24)*($D19/'Milestone Wells'!$C$37))))))</f>
        <v/>
      </c>
      <c r="N19" s="103"/>
      <c r="O19" s="1" t="str">
        <f>IF(O$7="NA","",IF(P$7&lt;O$24,"",IF($A19='Milestone Wells'!$C$37,O$24,IF(O18=O$24,O$24,IF(O$7&lt;O$24,"",O$7-(O$7-O$24)*($D19/'Milestone Wells'!$C$37))))))</f>
        <v/>
      </c>
      <c r="P19" s="103"/>
      <c r="Q19" s="1" t="str">
        <f>IF(Q$7="NA","",IF(R$7&lt;Q$24,"",IF($A19='Milestone Wells'!$C$37,Q$24,IF(Q18=Q$24,Q$24,IF(Q$7&lt;Q$24,"",Q$7-(Q$7-Q$24)*($D19/'Milestone Wells'!$C$37))))))</f>
        <v/>
      </c>
      <c r="R19" s="106"/>
    </row>
    <row r="20" spans="1:18" x14ac:dyDescent="0.2">
      <c r="A20" s="66">
        <v>3.25</v>
      </c>
      <c r="B20" s="92"/>
      <c r="C20" s="75" t="str">
        <f t="shared" si="1"/>
        <v/>
      </c>
      <c r="D20" s="51">
        <f t="shared" si="0"/>
        <v>3.25</v>
      </c>
      <c r="E20" s="73">
        <f>IF(E$7="NA","",IF(F$7&lt;E$24,"",IF($A20='Milestone Wells'!$C$37,E$24,IF(E19=E$24,E$24,IF(E$7&lt;E$24,"",E$7-(E$7-E$24)*($D20/'Milestone Wells'!$C$37))))))</f>
        <v>1</v>
      </c>
      <c r="F20" s="103"/>
      <c r="G20" s="1">
        <f>IF(G$7="NA","",IF(H$7&lt;G$24,"",IF($A20='Milestone Wells'!$C$37,G$24,IF(G19=G$24,G$24,IF(G$7&lt;G$24,"",G$7-(G$7-G$24)*($D20/'Milestone Wells'!$C$37))))))</f>
        <v>90</v>
      </c>
      <c r="H20" s="103"/>
      <c r="I20" s="1">
        <f>IF(I$7="NA","",IF(J$7&lt;I$24,"",IF($A20='Milestone Wells'!$C$37,I$24,IF(I19=I$24,I$24,IF(I$7&lt;I$24,"",I$7-(I$7-I$24)*($D20/'Milestone Wells'!$C$37))))))</f>
        <v>70</v>
      </c>
      <c r="J20" s="103"/>
      <c r="K20" s="1">
        <f>IF(K$7="NA","",IF(L$7&lt;K$24,"",IF($A20='Milestone Wells'!$C$37,K$24,IF(K19=K$24,K$24,IF(K$7&lt;K$24,"",K$7-(K$7-K$24)*($D20/'Milestone Wells'!$C$37))))))</f>
        <v>20</v>
      </c>
      <c r="L20" s="103"/>
      <c r="M20" s="1" t="str">
        <f>IF(M$7="NA","",IF(N$7&lt;M$24,"",IF($A20='Milestone Wells'!$C$37,M$24,IF(M19=M$24,M$24,IF(M$7&lt;M$24,"",M$7-(M$7-M$24)*($D20/'Milestone Wells'!$C$37))))))</f>
        <v/>
      </c>
      <c r="N20" s="103"/>
      <c r="O20" s="1" t="str">
        <f>IF(O$7="NA","",IF(P$7&lt;O$24,"",IF($A20='Milestone Wells'!$C$37,O$24,IF(O19=O$24,O$24,IF(O$7&lt;O$24,"",O$7-(O$7-O$24)*($D20/'Milestone Wells'!$C$37))))))</f>
        <v/>
      </c>
      <c r="P20" s="103"/>
      <c r="Q20" s="1" t="str">
        <f>IF(Q$7="NA","",IF(R$7&lt;Q$24,"",IF($A20='Milestone Wells'!$C$37,Q$24,IF(Q19=Q$24,Q$24,IF(Q$7&lt;Q$24,"",Q$7-(Q$7-Q$24)*($D20/'Milestone Wells'!$C$37))))))</f>
        <v/>
      </c>
      <c r="R20" s="106"/>
    </row>
    <row r="21" spans="1:18" x14ac:dyDescent="0.2">
      <c r="A21" s="66">
        <v>3.5</v>
      </c>
      <c r="B21" s="92"/>
      <c r="C21" s="75" t="str">
        <f t="shared" si="1"/>
        <v/>
      </c>
      <c r="D21" s="51">
        <f t="shared" si="0"/>
        <v>3.5</v>
      </c>
      <c r="E21" s="73">
        <f>IF(E$7="NA","",IF(F$7&lt;E$24,"",IF($A21='Milestone Wells'!$C$37,E$24,IF(E20=E$24,E$24,IF(E$7&lt;E$24,"",E$7-(E$7-E$24)*($D21/'Milestone Wells'!$C$37))))))</f>
        <v>1</v>
      </c>
      <c r="F21" s="103"/>
      <c r="G21" s="1">
        <f>IF(G$7="NA","",IF(H$7&lt;G$24,"",IF($A21='Milestone Wells'!$C$37,G$24,IF(G20=G$24,G$24,IF(G$7&lt;G$24,"",G$7-(G$7-G$24)*($D21/'Milestone Wells'!$C$37))))))</f>
        <v>90</v>
      </c>
      <c r="H21" s="103"/>
      <c r="I21" s="1">
        <f>IF(I$7="NA","",IF(J$7&lt;I$24,"",IF($A21='Milestone Wells'!$C$37,I$24,IF(I20=I$24,I$24,IF(I$7&lt;I$24,"",I$7-(I$7-I$24)*($D21/'Milestone Wells'!$C$37))))))</f>
        <v>70</v>
      </c>
      <c r="J21" s="103"/>
      <c r="K21" s="1">
        <f>IF(K$7="NA","",IF(L$7&lt;K$24,"",IF($A21='Milestone Wells'!$C$37,K$24,IF(K20=K$24,K$24,IF(K$7&lt;K$24,"",K$7-(K$7-K$24)*($D21/'Milestone Wells'!$C$37))))))</f>
        <v>20</v>
      </c>
      <c r="L21" s="103"/>
      <c r="M21" s="1" t="str">
        <f>IF(M$7="NA","",IF(N$7&lt;M$24,"",IF($A21='Milestone Wells'!$C$37,M$24,IF(M20=M$24,M$24,IF(M$7&lt;M$24,"",M$7-(M$7-M$24)*($D21/'Milestone Wells'!$C$37))))))</f>
        <v/>
      </c>
      <c r="N21" s="103"/>
      <c r="O21" s="1" t="str">
        <f>IF(O$7="NA","",IF(P$7&lt;O$24,"",IF($A21='Milestone Wells'!$C$37,O$24,IF(O20=O$24,O$24,IF(O$7&lt;O$24,"",O$7-(O$7-O$24)*($D21/'Milestone Wells'!$C$37))))))</f>
        <v/>
      </c>
      <c r="P21" s="103"/>
      <c r="Q21" s="1" t="str">
        <f>IF(Q$7="NA","",IF(R$7&lt;Q$24,"",IF($A21='Milestone Wells'!$C$37,Q$24,IF(Q20=Q$24,Q$24,IF(Q$7&lt;Q$24,"",Q$7-(Q$7-Q$24)*($D21/'Milestone Wells'!$C$37))))))</f>
        <v/>
      </c>
      <c r="R21" s="106"/>
    </row>
    <row r="22" spans="1:18" x14ac:dyDescent="0.2">
      <c r="A22" s="66">
        <v>3.75</v>
      </c>
      <c r="B22" s="92"/>
      <c r="C22" s="75" t="str">
        <f t="shared" si="1"/>
        <v/>
      </c>
      <c r="D22" s="51">
        <f t="shared" si="0"/>
        <v>3.75</v>
      </c>
      <c r="E22" s="73">
        <f>IF(E$7="NA","",IF(F$7&lt;E$24,"",IF($A22='Milestone Wells'!$C$37,E$24,IF(E21=E$24,E$24,IF(E$7&lt;E$24,"",E$7-(E$7-E$24)*($D22/'Milestone Wells'!$C$37))))))</f>
        <v>1</v>
      </c>
      <c r="F22" s="103"/>
      <c r="G22" s="1">
        <f>IF(G$7="NA","",IF(H$7&lt;G$24,"",IF($A22='Milestone Wells'!$C$37,G$24,IF(G21=G$24,G$24,IF(G$7&lt;G$24,"",G$7-(G$7-G$24)*($D22/'Milestone Wells'!$C$37))))))</f>
        <v>90</v>
      </c>
      <c r="H22" s="103"/>
      <c r="I22" s="1">
        <f>IF(I$7="NA","",IF(J$7&lt;I$24,"",IF($A22='Milestone Wells'!$C$37,I$24,IF(I21=I$24,I$24,IF(I$7&lt;I$24,"",I$7-(I$7-I$24)*($D22/'Milestone Wells'!$C$37))))))</f>
        <v>70</v>
      </c>
      <c r="J22" s="103"/>
      <c r="K22" s="1">
        <f>IF(K$7="NA","",IF(L$7&lt;K$24,"",IF($A22='Milestone Wells'!$C$37,K$24,IF(K21=K$24,K$24,IF(K$7&lt;K$24,"",K$7-(K$7-K$24)*($D22/'Milestone Wells'!$C$37))))))</f>
        <v>20</v>
      </c>
      <c r="L22" s="103"/>
      <c r="M22" s="1" t="str">
        <f>IF(M$7="NA","",IF(N$7&lt;M$24,"",IF($A22='Milestone Wells'!$C$37,M$24,IF(M21=M$24,M$24,IF(M$7&lt;M$24,"",M$7-(M$7-M$24)*($D22/'Milestone Wells'!$C$37))))))</f>
        <v/>
      </c>
      <c r="N22" s="103"/>
      <c r="O22" s="1" t="str">
        <f>IF(O$7="NA","",IF(P$7&lt;O$24,"",IF($A22='Milestone Wells'!$C$37,O$24,IF(O21=O$24,O$24,IF(O$7&lt;O$24,"",O$7-(O$7-O$24)*($D22/'Milestone Wells'!$C$37))))))</f>
        <v/>
      </c>
      <c r="P22" s="103"/>
      <c r="Q22" s="1" t="str">
        <f>IF(Q$7="NA","",IF(R$7&lt;Q$24,"",IF($A22='Milestone Wells'!$C$37,Q$24,IF(Q21=Q$24,Q$24,IF(Q$7&lt;Q$24,"",Q$7-(Q$7-Q$24)*($D22/'Milestone Wells'!$C$37))))))</f>
        <v/>
      </c>
      <c r="R22" s="106"/>
    </row>
    <row r="23" spans="1:18" ht="13.5" thickBot="1" x14ac:dyDescent="0.25">
      <c r="A23" s="67">
        <v>4</v>
      </c>
      <c r="B23" s="93"/>
      <c r="C23" s="76" t="str">
        <f t="shared" si="1"/>
        <v/>
      </c>
      <c r="D23" s="52">
        <f t="shared" si="0"/>
        <v>4</v>
      </c>
      <c r="E23" s="74">
        <f>IF(E$7="NA","",IF(F$7&lt;E$24,"",IF($A23='Milestone Wells'!$C$37,E$24,IF(E22=E$24,E$24,IF(E$7&lt;E$24,"",E$7-(E$7-E$24)*($D23/'Milestone Wells'!$C$37))))))</f>
        <v>1</v>
      </c>
      <c r="F23" s="104"/>
      <c r="G23" s="72">
        <f>IF(G$7="NA","",IF(H$7&lt;G$24,"",IF($A23='Milestone Wells'!$C$37,G$24,IF(G22=G$24,G$24,IF(G$7&lt;G$24,"",G$7-(G$7-G$24)*($D23/'Milestone Wells'!$C$37))))))</f>
        <v>90</v>
      </c>
      <c r="H23" s="104"/>
      <c r="I23" s="72">
        <f>IF(I$7="NA","",IF(J$7&lt;I$24,"",IF($A23='Milestone Wells'!$C$37,I$24,IF(I22=I$24,I$24,IF(I$7&lt;I$24,"",I$7-(I$7-I$24)*($D23/'Milestone Wells'!$C$37))))))</f>
        <v>70</v>
      </c>
      <c r="J23" s="104"/>
      <c r="K23" s="72">
        <f>IF(K$7="NA","",IF(L$7&lt;K$24,"",IF($A23='Milestone Wells'!$C$37,K$24,IF(K22=K$24,K$24,IF(K$7&lt;K$24,"",K$7-(K$7-K$24)*($D23/'Milestone Wells'!$C$37))))))</f>
        <v>20</v>
      </c>
      <c r="L23" s="104"/>
      <c r="M23" s="72" t="str">
        <f>IF(M$7="NA","",IF(N$7&lt;M$24,"",IF($A23='Milestone Wells'!$C$37,M$24,IF(M22=M$24,M$24,IF(M$7&lt;M$24,"",M$7-(M$7-M$24)*($D23/'Milestone Wells'!$C$37))))))</f>
        <v/>
      </c>
      <c r="N23" s="104"/>
      <c r="O23" s="72" t="str">
        <f>IF(O$7="NA","",IF(P$7&lt;O$24,"",IF($A23='Milestone Wells'!$C$37,O$24,IF(O22=O$24,O$24,IF(O$7&lt;O$24,"",O$7-(O$7-O$24)*($D23/'Milestone Wells'!$C$37))))))</f>
        <v/>
      </c>
      <c r="P23" s="104"/>
      <c r="Q23" s="72" t="str">
        <f>IF(Q$7="NA","",IF(R$7&lt;Q$24,"",IF($A23='Milestone Wells'!$C$37,Q$24,IF(Q22=Q$24,Q$24,IF(Q$7&lt;Q$24,"",Q$7-(Q$7-Q$24)*($D23/'Milestone Wells'!$C$37))))))</f>
        <v/>
      </c>
      <c r="R23" s="107"/>
    </row>
    <row r="24" spans="1:18" ht="13.5" thickBot="1" x14ac:dyDescent="0.25">
      <c r="A24" s="53" t="s">
        <v>68</v>
      </c>
      <c r="B24" s="54"/>
      <c r="C24" s="77"/>
      <c r="D24" s="55"/>
      <c r="E24" s="33">
        <f>'Milestone Wells'!C30</f>
        <v>1</v>
      </c>
      <c r="F24" s="56"/>
      <c r="G24" s="33">
        <f>'Milestone Wells'!D30</f>
        <v>90</v>
      </c>
      <c r="H24" s="56"/>
      <c r="I24" s="33">
        <f>'Milestone Wells'!H30</f>
        <v>70</v>
      </c>
      <c r="J24" s="56"/>
      <c r="K24" s="33">
        <f>'Milestone Wells'!L30</f>
        <v>20</v>
      </c>
      <c r="L24" s="57"/>
      <c r="M24" s="33">
        <f>'Milestone Wells'!M30</f>
        <v>5000</v>
      </c>
      <c r="N24" s="58"/>
      <c r="O24" s="33">
        <f>'Milestone Wells'!N30</f>
        <v>0</v>
      </c>
      <c r="P24" s="58"/>
      <c r="Q24" s="33">
        <f>'Milestone Wells'!O30</f>
        <v>0</v>
      </c>
      <c r="R24" s="59"/>
    </row>
    <row r="25" spans="1:18" s="60" customFormat="1" x14ac:dyDescent="0.2">
      <c r="O25" s="61"/>
    </row>
    <row r="26" spans="1:18" s="60" customFormat="1" x14ac:dyDescent="0.2">
      <c r="O26" s="61"/>
    </row>
    <row r="27" spans="1:18" s="60" customFormat="1" hidden="1" x14ac:dyDescent="0.2">
      <c r="E27" s="62"/>
      <c r="O27" s="61"/>
    </row>
    <row r="28" spans="1:18" s="60" customFormat="1" hidden="1" x14ac:dyDescent="0.2">
      <c r="E28" s="62"/>
      <c r="F28" s="62"/>
      <c r="O28" s="61"/>
    </row>
    <row r="29" spans="1:18" s="60" customFormat="1" hidden="1" x14ac:dyDescent="0.2">
      <c r="O29" s="61"/>
    </row>
    <row r="30" spans="1:18" s="60" customFormat="1" hidden="1" x14ac:dyDescent="0.2">
      <c r="O30" s="61"/>
    </row>
    <row r="31" spans="1:18" s="60" customFormat="1" hidden="1" x14ac:dyDescent="0.2">
      <c r="O31" s="61"/>
    </row>
    <row r="32" spans="1:18" s="60" customFormat="1" hidden="1" x14ac:dyDescent="0.2">
      <c r="O32" s="61"/>
    </row>
    <row r="33" spans="3:15" s="60" customFormat="1" hidden="1" x14ac:dyDescent="0.2">
      <c r="O33" s="61"/>
    </row>
    <row r="34" spans="3:15" s="60" customFormat="1" x14ac:dyDescent="0.2">
      <c r="C34" s="60">
        <f>'Milestone Wells'!C37</f>
        <v>2</v>
      </c>
      <c r="E34" s="60">
        <v>0</v>
      </c>
      <c r="O34" s="61"/>
    </row>
    <row r="35" spans="3:15" s="60" customFormat="1" x14ac:dyDescent="0.2">
      <c r="C35" s="60">
        <f>C34</f>
        <v>2</v>
      </c>
      <c r="E35" s="63">
        <f>MAX(E7:L23)</f>
        <v>26100</v>
      </c>
      <c r="F35" s="63"/>
      <c r="O35" s="61"/>
    </row>
    <row r="36" spans="3:15" s="60" customFormat="1" x14ac:dyDescent="0.2">
      <c r="O36" s="61"/>
    </row>
    <row r="37" spans="3:15" s="60" customFormat="1" x14ac:dyDescent="0.2">
      <c r="O37" s="61"/>
    </row>
    <row r="38" spans="3:15" s="60" customFormat="1" x14ac:dyDescent="0.2">
      <c r="O38" s="61"/>
    </row>
    <row r="39" spans="3:15" s="60" customFormat="1" x14ac:dyDescent="0.2"/>
    <row r="40" spans="3:15" s="60" customFormat="1" x14ac:dyDescent="0.2"/>
    <row r="41" spans="3:15" s="60" customFormat="1" x14ac:dyDescent="0.2"/>
    <row r="42" spans="3:15" s="60" customFormat="1" x14ac:dyDescent="0.2"/>
    <row r="43" spans="3:15" s="60" customFormat="1" x14ac:dyDescent="0.2"/>
    <row r="44" spans="3:15" s="60" customFormat="1" x14ac:dyDescent="0.2"/>
    <row r="45" spans="3:15" s="60" customFormat="1" x14ac:dyDescent="0.2"/>
    <row r="46" spans="3:15" s="60" customFormat="1" x14ac:dyDescent="0.2"/>
    <row r="47" spans="3:15" s="60" customFormat="1" x14ac:dyDescent="0.2"/>
    <row r="48" spans="3:15" s="60" customFormat="1" x14ac:dyDescent="0.2"/>
    <row r="49" s="60" customFormat="1" x14ac:dyDescent="0.2"/>
    <row r="50" s="60" customFormat="1" x14ac:dyDescent="0.2"/>
    <row r="51" s="60" customFormat="1" x14ac:dyDescent="0.2"/>
    <row r="52" s="60" customFormat="1" x14ac:dyDescent="0.2"/>
    <row r="53" s="60" customFormat="1" x14ac:dyDescent="0.2"/>
    <row r="54" s="60" customFormat="1" x14ac:dyDescent="0.2"/>
    <row r="55" s="60" customFormat="1" x14ac:dyDescent="0.2"/>
    <row r="56" s="60" customFormat="1" x14ac:dyDescent="0.2"/>
    <row r="57" s="60" customFormat="1" x14ac:dyDescent="0.2"/>
    <row r="58" s="60" customFormat="1" x14ac:dyDescent="0.2"/>
    <row r="59" s="60" customFormat="1" x14ac:dyDescent="0.2"/>
    <row r="60" s="60" customFormat="1" x14ac:dyDescent="0.2"/>
    <row r="61" s="60" customFormat="1" x14ac:dyDescent="0.2"/>
    <row r="62" s="60" customFormat="1" x14ac:dyDescent="0.2"/>
    <row r="63" s="60" customFormat="1" x14ac:dyDescent="0.2"/>
    <row r="64" s="60" customFormat="1" x14ac:dyDescent="0.2"/>
    <row r="65" s="60" customFormat="1" x14ac:dyDescent="0.2"/>
    <row r="66" s="60" customFormat="1" x14ac:dyDescent="0.2"/>
    <row r="67" s="60" customFormat="1" x14ac:dyDescent="0.2"/>
    <row r="68" s="60" customFormat="1" x14ac:dyDescent="0.2"/>
    <row r="69" s="60" customFormat="1" x14ac:dyDescent="0.2"/>
    <row r="70" s="60" customFormat="1" x14ac:dyDescent="0.2"/>
  </sheetData>
  <sheetProtection sheet="1" formatColumns="0" formatRows="0" insertColumns="0" insertRows="0"/>
  <mergeCells count="26">
    <mergeCell ref="Q4:R4"/>
    <mergeCell ref="E5:F5"/>
    <mergeCell ref="G5:H5"/>
    <mergeCell ref="I5:J5"/>
    <mergeCell ref="K5:L5"/>
    <mergeCell ref="M5:N5"/>
    <mergeCell ref="O5:P5"/>
    <mergeCell ref="Q5:R5"/>
    <mergeCell ref="A3:P3"/>
    <mergeCell ref="A4:A6"/>
    <mergeCell ref="B4:B6"/>
    <mergeCell ref="C4:C6"/>
    <mergeCell ref="E4:F4"/>
    <mergeCell ref="G4:H4"/>
    <mergeCell ref="I4:J4"/>
    <mergeCell ref="K4:L4"/>
    <mergeCell ref="M4:N4"/>
    <mergeCell ref="O4:P4"/>
    <mergeCell ref="E1:F1"/>
    <mergeCell ref="G1:H1"/>
    <mergeCell ref="J1:L1"/>
    <mergeCell ref="M1:N1"/>
    <mergeCell ref="E2:F2"/>
    <mergeCell ref="G2:H2"/>
    <mergeCell ref="J2:L2"/>
    <mergeCell ref="M2:N2"/>
  </mergeCells>
  <conditionalFormatting sqref="F8">
    <cfRule type="cellIs" dxfId="559" priority="112" stopIfTrue="1" operator="greaterThan">
      <formula>$E$8</formula>
    </cfRule>
  </conditionalFormatting>
  <conditionalFormatting sqref="F9">
    <cfRule type="cellIs" dxfId="558" priority="111" stopIfTrue="1" operator="greaterThan">
      <formula>$E$9</formula>
    </cfRule>
  </conditionalFormatting>
  <conditionalFormatting sqref="F10">
    <cfRule type="cellIs" dxfId="557" priority="110" stopIfTrue="1" operator="greaterThan">
      <formula>$E$10</formula>
    </cfRule>
  </conditionalFormatting>
  <conditionalFormatting sqref="F11">
    <cfRule type="cellIs" dxfId="556" priority="109" stopIfTrue="1" operator="greaterThan">
      <formula>$E$11</formula>
    </cfRule>
  </conditionalFormatting>
  <conditionalFormatting sqref="F12">
    <cfRule type="cellIs" dxfId="555" priority="108" stopIfTrue="1" operator="greaterThan">
      <formula>$E$12</formula>
    </cfRule>
  </conditionalFormatting>
  <conditionalFormatting sqref="F13">
    <cfRule type="cellIs" dxfId="554" priority="107" stopIfTrue="1" operator="greaterThan">
      <formula>$E$13</formula>
    </cfRule>
  </conditionalFormatting>
  <conditionalFormatting sqref="F14">
    <cfRule type="cellIs" dxfId="553" priority="106" stopIfTrue="1" operator="greaterThan">
      <formula>$E$14</formula>
    </cfRule>
  </conditionalFormatting>
  <conditionalFormatting sqref="F15">
    <cfRule type="cellIs" dxfId="552" priority="105" stopIfTrue="1" operator="greaterThan">
      <formula>$E$15</formula>
    </cfRule>
  </conditionalFormatting>
  <conditionalFormatting sqref="F16">
    <cfRule type="cellIs" dxfId="551" priority="104" stopIfTrue="1" operator="greaterThan">
      <formula>$E$16</formula>
    </cfRule>
  </conditionalFormatting>
  <conditionalFormatting sqref="F17">
    <cfRule type="cellIs" dxfId="550" priority="103" stopIfTrue="1" operator="greaterThan">
      <formula>$E$17</formula>
    </cfRule>
  </conditionalFormatting>
  <conditionalFormatting sqref="F18">
    <cfRule type="cellIs" dxfId="549" priority="102" stopIfTrue="1" operator="greaterThan">
      <formula>$E$18</formula>
    </cfRule>
  </conditionalFormatting>
  <conditionalFormatting sqref="F19">
    <cfRule type="cellIs" dxfId="548" priority="101" stopIfTrue="1" operator="greaterThan">
      <formula>$E$19</formula>
    </cfRule>
  </conditionalFormatting>
  <conditionalFormatting sqref="F20">
    <cfRule type="cellIs" dxfId="547" priority="100" stopIfTrue="1" operator="greaterThan">
      <formula>$E$20</formula>
    </cfRule>
  </conditionalFormatting>
  <conditionalFormatting sqref="F21">
    <cfRule type="cellIs" dxfId="546" priority="99" stopIfTrue="1" operator="greaterThan">
      <formula>$E$21</formula>
    </cfRule>
  </conditionalFormatting>
  <conditionalFormatting sqref="F22">
    <cfRule type="cellIs" dxfId="545" priority="98" stopIfTrue="1" operator="greaterThan">
      <formula>$E$22</formula>
    </cfRule>
  </conditionalFormatting>
  <conditionalFormatting sqref="F23">
    <cfRule type="cellIs" dxfId="544" priority="97" stopIfTrue="1" operator="greaterThan">
      <formula>$E$23</formula>
    </cfRule>
  </conditionalFormatting>
  <conditionalFormatting sqref="H8">
    <cfRule type="cellIs" dxfId="543" priority="96" stopIfTrue="1" operator="greaterThan">
      <formula>$G$8</formula>
    </cfRule>
  </conditionalFormatting>
  <conditionalFormatting sqref="H9">
    <cfRule type="cellIs" dxfId="542" priority="95" stopIfTrue="1" operator="greaterThan">
      <formula>$G$9</formula>
    </cfRule>
  </conditionalFormatting>
  <conditionalFormatting sqref="H10">
    <cfRule type="cellIs" dxfId="541" priority="94" stopIfTrue="1" operator="greaterThan">
      <formula>$G$10</formula>
    </cfRule>
  </conditionalFormatting>
  <conditionalFormatting sqref="H11">
    <cfRule type="cellIs" dxfId="540" priority="93" stopIfTrue="1" operator="greaterThan">
      <formula>$G$11</formula>
    </cfRule>
  </conditionalFormatting>
  <conditionalFormatting sqref="H12">
    <cfRule type="cellIs" dxfId="539" priority="92" stopIfTrue="1" operator="greaterThan">
      <formula>$G$12</formula>
    </cfRule>
  </conditionalFormatting>
  <conditionalFormatting sqref="H13">
    <cfRule type="cellIs" dxfId="538" priority="91" stopIfTrue="1" operator="greaterThan">
      <formula>$G$13</formula>
    </cfRule>
  </conditionalFormatting>
  <conditionalFormatting sqref="H14">
    <cfRule type="cellIs" dxfId="537" priority="90" stopIfTrue="1" operator="greaterThan">
      <formula>$G$14</formula>
    </cfRule>
  </conditionalFormatting>
  <conditionalFormatting sqref="H15">
    <cfRule type="cellIs" dxfId="536" priority="89" stopIfTrue="1" operator="greaterThan">
      <formula>$G$15</formula>
    </cfRule>
  </conditionalFormatting>
  <conditionalFormatting sqref="H16">
    <cfRule type="cellIs" dxfId="535" priority="88" stopIfTrue="1" operator="greaterThan">
      <formula>$G$16</formula>
    </cfRule>
  </conditionalFormatting>
  <conditionalFormatting sqref="H17">
    <cfRule type="cellIs" dxfId="534" priority="87" stopIfTrue="1" operator="greaterThan">
      <formula>$G$17</formula>
    </cfRule>
  </conditionalFormatting>
  <conditionalFormatting sqref="H18">
    <cfRule type="cellIs" dxfId="533" priority="86" stopIfTrue="1" operator="greaterThan">
      <formula>$G$18</formula>
    </cfRule>
  </conditionalFormatting>
  <conditionalFormatting sqref="H19">
    <cfRule type="cellIs" dxfId="532" priority="85" stopIfTrue="1" operator="greaterThan">
      <formula>$G$19</formula>
    </cfRule>
  </conditionalFormatting>
  <conditionalFormatting sqref="H20">
    <cfRule type="cellIs" dxfId="531" priority="84" stopIfTrue="1" operator="greaterThan">
      <formula>$G$20</formula>
    </cfRule>
  </conditionalFormatting>
  <conditionalFormatting sqref="H21">
    <cfRule type="cellIs" dxfId="530" priority="83" stopIfTrue="1" operator="greaterThan">
      <formula>$G$21</formula>
    </cfRule>
  </conditionalFormatting>
  <conditionalFormatting sqref="H22">
    <cfRule type="cellIs" dxfId="529" priority="82" stopIfTrue="1" operator="greaterThan">
      <formula>$G$22</formula>
    </cfRule>
  </conditionalFormatting>
  <conditionalFormatting sqref="H23">
    <cfRule type="cellIs" dxfId="528" priority="81" stopIfTrue="1" operator="greaterThan">
      <formula>$G$23</formula>
    </cfRule>
  </conditionalFormatting>
  <conditionalFormatting sqref="J8">
    <cfRule type="cellIs" dxfId="527" priority="80" stopIfTrue="1" operator="greaterThan">
      <formula>$I$8</formula>
    </cfRule>
  </conditionalFormatting>
  <conditionalFormatting sqref="J9">
    <cfRule type="cellIs" dxfId="526" priority="79" stopIfTrue="1" operator="greaterThan">
      <formula>$I$9</formula>
    </cfRule>
  </conditionalFormatting>
  <conditionalFormatting sqref="J10">
    <cfRule type="cellIs" dxfId="525" priority="78" stopIfTrue="1" operator="greaterThan">
      <formula>$I$10</formula>
    </cfRule>
  </conditionalFormatting>
  <conditionalFormatting sqref="J11">
    <cfRule type="cellIs" dxfId="524" priority="77" stopIfTrue="1" operator="greaterThan">
      <formula>$I$11</formula>
    </cfRule>
  </conditionalFormatting>
  <conditionalFormatting sqref="J12">
    <cfRule type="cellIs" dxfId="523" priority="76" stopIfTrue="1" operator="greaterThan">
      <formula>$I$12</formula>
    </cfRule>
  </conditionalFormatting>
  <conditionalFormatting sqref="J13">
    <cfRule type="cellIs" dxfId="522" priority="75" stopIfTrue="1" operator="greaterThan">
      <formula>$I$13</formula>
    </cfRule>
  </conditionalFormatting>
  <conditionalFormatting sqref="J14">
    <cfRule type="cellIs" dxfId="521" priority="74" stopIfTrue="1" operator="greaterThan">
      <formula>$I$14</formula>
    </cfRule>
  </conditionalFormatting>
  <conditionalFormatting sqref="J15">
    <cfRule type="cellIs" dxfId="520" priority="73" stopIfTrue="1" operator="greaterThan">
      <formula>$I$15</formula>
    </cfRule>
  </conditionalFormatting>
  <conditionalFormatting sqref="J16">
    <cfRule type="cellIs" dxfId="519" priority="72" stopIfTrue="1" operator="greaterThan">
      <formula>$I$16</formula>
    </cfRule>
  </conditionalFormatting>
  <conditionalFormatting sqref="J17">
    <cfRule type="cellIs" dxfId="518" priority="71" stopIfTrue="1" operator="greaterThan">
      <formula>$I$17</formula>
    </cfRule>
  </conditionalFormatting>
  <conditionalFormatting sqref="J18">
    <cfRule type="cellIs" dxfId="517" priority="70" stopIfTrue="1" operator="greaterThan">
      <formula>$I$18</formula>
    </cfRule>
  </conditionalFormatting>
  <conditionalFormatting sqref="J19">
    <cfRule type="cellIs" dxfId="516" priority="69" stopIfTrue="1" operator="greaterThan">
      <formula>$I$19</formula>
    </cfRule>
  </conditionalFormatting>
  <conditionalFormatting sqref="J20">
    <cfRule type="cellIs" dxfId="515" priority="68" stopIfTrue="1" operator="greaterThan">
      <formula>$I$20</formula>
    </cfRule>
  </conditionalFormatting>
  <conditionalFormatting sqref="J21">
    <cfRule type="cellIs" dxfId="514" priority="67" stopIfTrue="1" operator="greaterThan">
      <formula>$I$21</formula>
    </cfRule>
  </conditionalFormatting>
  <conditionalFormatting sqref="J22">
    <cfRule type="cellIs" dxfId="513" priority="66" stopIfTrue="1" operator="greaterThan">
      <formula>$I$22</formula>
    </cfRule>
  </conditionalFormatting>
  <conditionalFormatting sqref="J23">
    <cfRule type="cellIs" dxfId="512" priority="65" stopIfTrue="1" operator="greaterThan">
      <formula>$I$23</formula>
    </cfRule>
  </conditionalFormatting>
  <conditionalFormatting sqref="L8">
    <cfRule type="cellIs" dxfId="511" priority="64" stopIfTrue="1" operator="greaterThan">
      <formula>$K$8</formula>
    </cfRule>
  </conditionalFormatting>
  <conditionalFormatting sqref="L9">
    <cfRule type="cellIs" dxfId="510" priority="63" stopIfTrue="1" operator="greaterThan">
      <formula>$K$9</formula>
    </cfRule>
  </conditionalFormatting>
  <conditionalFormatting sqref="L10">
    <cfRule type="cellIs" dxfId="509" priority="62" stopIfTrue="1" operator="greaterThan">
      <formula>$K$10</formula>
    </cfRule>
  </conditionalFormatting>
  <conditionalFormatting sqref="L11">
    <cfRule type="cellIs" dxfId="508" priority="61" stopIfTrue="1" operator="greaterThan">
      <formula>$K$11</formula>
    </cfRule>
  </conditionalFormatting>
  <conditionalFormatting sqref="L12">
    <cfRule type="cellIs" dxfId="507" priority="60" stopIfTrue="1" operator="greaterThan">
      <formula>$K$12</formula>
    </cfRule>
  </conditionalFormatting>
  <conditionalFormatting sqref="L13">
    <cfRule type="cellIs" dxfId="506" priority="59" stopIfTrue="1" operator="greaterThan">
      <formula>$K$13</formula>
    </cfRule>
  </conditionalFormatting>
  <conditionalFormatting sqref="L14">
    <cfRule type="cellIs" dxfId="505" priority="58" stopIfTrue="1" operator="greaterThan">
      <formula>$K$14</formula>
    </cfRule>
  </conditionalFormatting>
  <conditionalFormatting sqref="L15">
    <cfRule type="cellIs" dxfId="504" priority="57" stopIfTrue="1" operator="greaterThan">
      <formula>$K$15</formula>
    </cfRule>
  </conditionalFormatting>
  <conditionalFormatting sqref="L16">
    <cfRule type="cellIs" dxfId="503" priority="56" stopIfTrue="1" operator="greaterThan">
      <formula>$K$16</formula>
    </cfRule>
  </conditionalFormatting>
  <conditionalFormatting sqref="L17">
    <cfRule type="cellIs" dxfId="502" priority="55" stopIfTrue="1" operator="greaterThan">
      <formula>$K$17</formula>
    </cfRule>
  </conditionalFormatting>
  <conditionalFormatting sqref="L18">
    <cfRule type="cellIs" dxfId="501" priority="54" stopIfTrue="1" operator="greaterThan">
      <formula>$K$18</formula>
    </cfRule>
  </conditionalFormatting>
  <conditionalFormatting sqref="L19">
    <cfRule type="cellIs" dxfId="500" priority="53" stopIfTrue="1" operator="greaterThan">
      <formula>$K$19</formula>
    </cfRule>
  </conditionalFormatting>
  <conditionalFormatting sqref="L20">
    <cfRule type="cellIs" dxfId="499" priority="52" stopIfTrue="1" operator="greaterThan">
      <formula>$K$20</formula>
    </cfRule>
  </conditionalFormatting>
  <conditionalFormatting sqref="L21">
    <cfRule type="cellIs" dxfId="498" priority="51" stopIfTrue="1" operator="greaterThan">
      <formula>$K$21</formula>
    </cfRule>
  </conditionalFormatting>
  <conditionalFormatting sqref="L22">
    <cfRule type="cellIs" dxfId="497" priority="50" stopIfTrue="1" operator="greaterThan">
      <formula>$K$22</formula>
    </cfRule>
  </conditionalFormatting>
  <conditionalFormatting sqref="L23">
    <cfRule type="cellIs" dxfId="496" priority="49" stopIfTrue="1" operator="greaterThan">
      <formula>$K$23</formula>
    </cfRule>
  </conditionalFormatting>
  <conditionalFormatting sqref="N8">
    <cfRule type="cellIs" dxfId="495" priority="48" stopIfTrue="1" operator="greaterThan">
      <formula>$M$8</formula>
    </cfRule>
  </conditionalFormatting>
  <conditionalFormatting sqref="N9">
    <cfRule type="cellIs" dxfId="494" priority="47" stopIfTrue="1" operator="greaterThan">
      <formula>$M$9</formula>
    </cfRule>
  </conditionalFormatting>
  <conditionalFormatting sqref="N10">
    <cfRule type="cellIs" dxfId="493" priority="46" stopIfTrue="1" operator="greaterThan">
      <formula>$M$10</formula>
    </cfRule>
  </conditionalFormatting>
  <conditionalFormatting sqref="N11">
    <cfRule type="cellIs" dxfId="492" priority="45" stopIfTrue="1" operator="greaterThan">
      <formula>$M$11</formula>
    </cfRule>
  </conditionalFormatting>
  <conditionalFormatting sqref="N12">
    <cfRule type="cellIs" dxfId="491" priority="44" stopIfTrue="1" operator="greaterThan">
      <formula>$M$12</formula>
    </cfRule>
  </conditionalFormatting>
  <conditionalFormatting sqref="N13">
    <cfRule type="cellIs" dxfId="490" priority="43" stopIfTrue="1" operator="greaterThan">
      <formula>$M$13</formula>
    </cfRule>
  </conditionalFormatting>
  <conditionalFormatting sqref="N14">
    <cfRule type="cellIs" dxfId="489" priority="42" stopIfTrue="1" operator="greaterThan">
      <formula>$M$14</formula>
    </cfRule>
  </conditionalFormatting>
  <conditionalFormatting sqref="N15">
    <cfRule type="cellIs" dxfId="488" priority="41" stopIfTrue="1" operator="greaterThan">
      <formula>$M$15</formula>
    </cfRule>
  </conditionalFormatting>
  <conditionalFormatting sqref="N16">
    <cfRule type="cellIs" dxfId="487" priority="40" stopIfTrue="1" operator="greaterThan">
      <formula>$M$16</formula>
    </cfRule>
  </conditionalFormatting>
  <conditionalFormatting sqref="N17">
    <cfRule type="cellIs" dxfId="486" priority="39" stopIfTrue="1" operator="greaterThan">
      <formula>$M$17</formula>
    </cfRule>
  </conditionalFormatting>
  <conditionalFormatting sqref="N18">
    <cfRule type="cellIs" dxfId="485" priority="38" stopIfTrue="1" operator="greaterThan">
      <formula>$M$18</formula>
    </cfRule>
  </conditionalFormatting>
  <conditionalFormatting sqref="N19">
    <cfRule type="cellIs" dxfId="484" priority="37" stopIfTrue="1" operator="greaterThan">
      <formula>$M$19</formula>
    </cfRule>
  </conditionalFormatting>
  <conditionalFormatting sqref="N20">
    <cfRule type="cellIs" dxfId="483" priority="36" stopIfTrue="1" operator="greaterThan">
      <formula>$M$20</formula>
    </cfRule>
  </conditionalFormatting>
  <conditionalFormatting sqref="N21">
    <cfRule type="cellIs" dxfId="482" priority="35" stopIfTrue="1" operator="greaterThan">
      <formula>$M$21</formula>
    </cfRule>
  </conditionalFormatting>
  <conditionalFormatting sqref="N22">
    <cfRule type="cellIs" dxfId="481" priority="34" stopIfTrue="1" operator="greaterThan">
      <formula>$M$22</formula>
    </cfRule>
  </conditionalFormatting>
  <conditionalFormatting sqref="N23">
    <cfRule type="cellIs" dxfId="480" priority="33" stopIfTrue="1" operator="greaterThan">
      <formula>$M$23</formula>
    </cfRule>
  </conditionalFormatting>
  <conditionalFormatting sqref="P8">
    <cfRule type="cellIs" dxfId="479" priority="32" stopIfTrue="1" operator="greaterThan">
      <formula>$O$8</formula>
    </cfRule>
  </conditionalFormatting>
  <conditionalFormatting sqref="P9">
    <cfRule type="cellIs" dxfId="478" priority="31" stopIfTrue="1" operator="greaterThan">
      <formula>$O$9</formula>
    </cfRule>
  </conditionalFormatting>
  <conditionalFormatting sqref="P10">
    <cfRule type="cellIs" dxfId="477" priority="30" stopIfTrue="1" operator="greaterThan">
      <formula>$O$10</formula>
    </cfRule>
  </conditionalFormatting>
  <conditionalFormatting sqref="P11">
    <cfRule type="cellIs" dxfId="476" priority="29" stopIfTrue="1" operator="greaterThan">
      <formula>$O$11</formula>
    </cfRule>
  </conditionalFormatting>
  <conditionalFormatting sqref="P12">
    <cfRule type="cellIs" dxfId="475" priority="28" stopIfTrue="1" operator="greaterThan">
      <formula>$O$12</formula>
    </cfRule>
  </conditionalFormatting>
  <conditionalFormatting sqref="P13">
    <cfRule type="cellIs" dxfId="474" priority="27" stopIfTrue="1" operator="greaterThan">
      <formula>$O$13</formula>
    </cfRule>
  </conditionalFormatting>
  <conditionalFormatting sqref="P14">
    <cfRule type="cellIs" dxfId="473" priority="26" stopIfTrue="1" operator="greaterThan">
      <formula>$O$14</formula>
    </cfRule>
  </conditionalFormatting>
  <conditionalFormatting sqref="P15">
    <cfRule type="cellIs" dxfId="472" priority="25" stopIfTrue="1" operator="greaterThan">
      <formula>$O$15</formula>
    </cfRule>
  </conditionalFormatting>
  <conditionalFormatting sqref="P16">
    <cfRule type="cellIs" dxfId="471" priority="24" stopIfTrue="1" operator="greaterThan">
      <formula>$O$16</formula>
    </cfRule>
  </conditionalFormatting>
  <conditionalFormatting sqref="P17">
    <cfRule type="cellIs" dxfId="470" priority="23" stopIfTrue="1" operator="greaterThan">
      <formula>$O$17</formula>
    </cfRule>
  </conditionalFormatting>
  <conditionalFormatting sqref="P18">
    <cfRule type="cellIs" dxfId="469" priority="22" stopIfTrue="1" operator="greaterThan">
      <formula>$O$18</formula>
    </cfRule>
  </conditionalFormatting>
  <conditionalFormatting sqref="P19">
    <cfRule type="cellIs" dxfId="468" priority="21" stopIfTrue="1" operator="greaterThan">
      <formula>$O$19</formula>
    </cfRule>
  </conditionalFormatting>
  <conditionalFormatting sqref="P20">
    <cfRule type="cellIs" dxfId="467" priority="20" stopIfTrue="1" operator="greaterThan">
      <formula>$O$20</formula>
    </cfRule>
  </conditionalFormatting>
  <conditionalFormatting sqref="P21">
    <cfRule type="cellIs" dxfId="466" priority="19" stopIfTrue="1" operator="greaterThan">
      <formula>$O$21</formula>
    </cfRule>
  </conditionalFormatting>
  <conditionalFormatting sqref="P22">
    <cfRule type="cellIs" dxfId="465" priority="18" stopIfTrue="1" operator="greaterThan">
      <formula>$O$22</formula>
    </cfRule>
  </conditionalFormatting>
  <conditionalFormatting sqref="P23">
    <cfRule type="cellIs" dxfId="464" priority="17" stopIfTrue="1" operator="greaterThan">
      <formula>$O$23</formula>
    </cfRule>
  </conditionalFormatting>
  <conditionalFormatting sqref="R8">
    <cfRule type="cellIs" dxfId="463" priority="16" stopIfTrue="1" operator="greaterThan">
      <formula>$Q$8</formula>
    </cfRule>
  </conditionalFormatting>
  <conditionalFormatting sqref="R9">
    <cfRule type="cellIs" dxfId="462" priority="15" stopIfTrue="1" operator="greaterThan">
      <formula>$Q$9</formula>
    </cfRule>
  </conditionalFormatting>
  <conditionalFormatting sqref="R10">
    <cfRule type="cellIs" dxfId="461" priority="14" stopIfTrue="1" operator="greaterThan">
      <formula>$Q$10</formula>
    </cfRule>
  </conditionalFormatting>
  <conditionalFormatting sqref="R11">
    <cfRule type="cellIs" dxfId="460" priority="13" stopIfTrue="1" operator="greaterThan">
      <formula>$Q$11</formula>
    </cfRule>
  </conditionalFormatting>
  <conditionalFormatting sqref="R12">
    <cfRule type="cellIs" dxfId="459" priority="12" stopIfTrue="1" operator="greaterThan">
      <formula>$Q$12</formula>
    </cfRule>
  </conditionalFormatting>
  <conditionalFormatting sqref="R13">
    <cfRule type="cellIs" dxfId="458" priority="11" stopIfTrue="1" operator="greaterThan">
      <formula>$Q$13</formula>
    </cfRule>
  </conditionalFormatting>
  <conditionalFormatting sqref="R14">
    <cfRule type="cellIs" dxfId="457" priority="10" stopIfTrue="1" operator="greaterThan">
      <formula>$Q$14</formula>
    </cfRule>
  </conditionalFormatting>
  <conditionalFormatting sqref="R15">
    <cfRule type="cellIs" dxfId="456" priority="9" stopIfTrue="1" operator="greaterThan">
      <formula>$Q$15</formula>
    </cfRule>
  </conditionalFormatting>
  <conditionalFormatting sqref="R16">
    <cfRule type="cellIs" dxfId="455" priority="8" stopIfTrue="1" operator="greaterThan">
      <formula>$Q$16</formula>
    </cfRule>
  </conditionalFormatting>
  <conditionalFormatting sqref="R17">
    <cfRule type="cellIs" dxfId="454" priority="7" stopIfTrue="1" operator="greaterThan">
      <formula>$Q$17</formula>
    </cfRule>
  </conditionalFormatting>
  <conditionalFormatting sqref="R18">
    <cfRule type="cellIs" dxfId="453" priority="6" stopIfTrue="1" operator="greaterThan">
      <formula>$Q$18</formula>
    </cfRule>
  </conditionalFormatting>
  <conditionalFormatting sqref="R19">
    <cfRule type="cellIs" dxfId="452" priority="5" stopIfTrue="1" operator="greaterThan">
      <formula>$Q$19</formula>
    </cfRule>
  </conditionalFormatting>
  <conditionalFormatting sqref="R20">
    <cfRule type="cellIs" dxfId="451" priority="4" stopIfTrue="1" operator="greaterThan">
      <formula>$Q$20</formula>
    </cfRule>
  </conditionalFormatting>
  <conditionalFormatting sqref="R21">
    <cfRule type="cellIs" dxfId="450" priority="3" stopIfTrue="1" operator="greaterThan">
      <formula>$Q$21</formula>
    </cfRule>
  </conditionalFormatting>
  <conditionalFormatting sqref="R22">
    <cfRule type="cellIs" dxfId="449" priority="2" stopIfTrue="1" operator="greaterThan">
      <formula>$Q$22</formula>
    </cfRule>
  </conditionalFormatting>
  <conditionalFormatting sqref="R23">
    <cfRule type="cellIs" dxfId="448" priority="1" stopIfTrue="1" operator="greaterThan">
      <formula>$Q$23</formula>
    </cfRule>
  </conditionalFormatting>
  <printOptions horizontalCentered="1"/>
  <pageMargins left="0.75" right="0.75" top="0.5" bottom="0.46" header="0.25" footer="0.25"/>
  <pageSetup scale="75" orientation="landscape" r:id="rId1"/>
  <headerFooter alignWithMargins="0"/>
  <ignoredErrors>
    <ignoredError sqref="G7 I7 K7 M7 O7 Q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0"/>
  <sheetViews>
    <sheetView zoomScaleNormal="100" zoomScaleSheetLayoutView="100" workbookViewId="0">
      <selection activeCell="A23" sqref="A23"/>
    </sheetView>
  </sheetViews>
  <sheetFormatPr defaultColWidth="8.85546875" defaultRowHeight="12.75" x14ac:dyDescent="0.2"/>
  <cols>
    <col min="1" max="1" width="12.42578125" style="39" customWidth="1"/>
    <col min="2" max="3" width="10" style="39" customWidth="1"/>
    <col min="4" max="4" width="10" style="39" hidden="1" customWidth="1"/>
    <col min="5" max="12" width="9.42578125" style="39" customWidth="1"/>
    <col min="13" max="16384" width="8.85546875" style="39"/>
  </cols>
  <sheetData>
    <row r="1" spans="1:18" ht="21" customHeight="1" thickBot="1" x14ac:dyDescent="0.3">
      <c r="A1" s="35" t="s">
        <v>14</v>
      </c>
      <c r="B1" s="36"/>
      <c r="C1" s="64" t="str">
        <f>'Milestone Wells'!B10</f>
        <v>MW-3</v>
      </c>
      <c r="D1" s="37"/>
      <c r="E1" s="199" t="s">
        <v>53</v>
      </c>
      <c r="F1" s="200"/>
      <c r="G1" s="203" t="str">
        <f>'Milestone Wells'!B2</f>
        <v>ACME</v>
      </c>
      <c r="H1" s="204"/>
      <c r="I1" s="38"/>
      <c r="J1" s="199" t="s">
        <v>56</v>
      </c>
      <c r="K1" s="200"/>
      <c r="L1" s="200"/>
      <c r="M1" s="205">
        <f>'Milestone Wells'!H2</f>
        <v>40544</v>
      </c>
      <c r="N1" s="206"/>
    </row>
    <row r="2" spans="1:18" ht="18.75" thickBot="1" x14ac:dyDescent="0.3">
      <c r="A2" s="40"/>
      <c r="B2" s="41"/>
      <c r="C2" s="42"/>
      <c r="D2" s="42"/>
      <c r="E2" s="201" t="s">
        <v>54</v>
      </c>
      <c r="F2" s="202"/>
      <c r="G2" s="207">
        <f>'Milestone Wells'!B3</f>
        <v>123456789</v>
      </c>
      <c r="H2" s="208"/>
      <c r="I2" s="38"/>
      <c r="J2" s="201" t="s">
        <v>57</v>
      </c>
      <c r="K2" s="202"/>
      <c r="L2" s="202"/>
      <c r="M2" s="209">
        <f>'Milestone Wells'!H3</f>
        <v>40558</v>
      </c>
      <c r="N2" s="210"/>
    </row>
    <row r="3" spans="1:18" ht="18" customHeight="1" thickBot="1" x14ac:dyDescent="0.3">
      <c r="A3" s="181" t="s">
        <v>20</v>
      </c>
      <c r="B3" s="182"/>
      <c r="C3" s="182"/>
      <c r="D3" s="183"/>
      <c r="E3" s="182"/>
      <c r="F3" s="182"/>
      <c r="G3" s="182"/>
      <c r="H3" s="182"/>
      <c r="I3" s="182"/>
      <c r="J3" s="182"/>
      <c r="K3" s="182"/>
      <c r="L3" s="182"/>
      <c r="M3" s="182"/>
      <c r="N3" s="182"/>
      <c r="O3" s="182"/>
      <c r="P3" s="182"/>
      <c r="Q3" s="43"/>
      <c r="R3" s="44"/>
    </row>
    <row r="4" spans="1:18" ht="15.75" x14ac:dyDescent="0.25">
      <c r="A4" s="189" t="s">
        <v>16</v>
      </c>
      <c r="B4" s="192" t="s">
        <v>17</v>
      </c>
      <c r="C4" s="195" t="s">
        <v>25</v>
      </c>
      <c r="D4" s="45"/>
      <c r="E4" s="188" t="s">
        <v>21</v>
      </c>
      <c r="F4" s="184"/>
      <c r="G4" s="184" t="s">
        <v>23</v>
      </c>
      <c r="H4" s="184"/>
      <c r="I4" s="184" t="s">
        <v>22</v>
      </c>
      <c r="J4" s="184"/>
      <c r="K4" s="184" t="s">
        <v>24</v>
      </c>
      <c r="L4" s="184"/>
      <c r="M4" s="184" t="s">
        <v>26</v>
      </c>
      <c r="N4" s="184"/>
      <c r="O4" s="184" t="s">
        <v>27</v>
      </c>
      <c r="P4" s="184"/>
      <c r="Q4" s="184" t="s">
        <v>29</v>
      </c>
      <c r="R4" s="185"/>
    </row>
    <row r="5" spans="1:18" ht="22.5" customHeight="1" x14ac:dyDescent="0.2">
      <c r="A5" s="190"/>
      <c r="B5" s="193"/>
      <c r="C5" s="196"/>
      <c r="D5" s="45"/>
      <c r="E5" s="198" t="s">
        <v>7</v>
      </c>
      <c r="F5" s="186"/>
      <c r="G5" s="186" t="s">
        <v>59</v>
      </c>
      <c r="H5" s="186"/>
      <c r="I5" s="186" t="s">
        <v>28</v>
      </c>
      <c r="J5" s="186"/>
      <c r="K5" s="186" t="s">
        <v>12</v>
      </c>
      <c r="L5" s="186"/>
      <c r="M5" s="186" t="s">
        <v>4</v>
      </c>
      <c r="N5" s="186"/>
      <c r="O5" s="186" t="s">
        <v>30</v>
      </c>
      <c r="P5" s="186"/>
      <c r="Q5" s="186" t="s">
        <v>31</v>
      </c>
      <c r="R5" s="187"/>
    </row>
    <row r="6" spans="1:18" ht="24" customHeight="1" thickBot="1" x14ac:dyDescent="0.25">
      <c r="A6" s="191"/>
      <c r="B6" s="194"/>
      <c r="C6" s="197"/>
      <c r="D6" s="46"/>
      <c r="E6" s="47" t="s">
        <v>19</v>
      </c>
      <c r="F6" s="48" t="s">
        <v>18</v>
      </c>
      <c r="G6" s="48" t="s">
        <v>19</v>
      </c>
      <c r="H6" s="48" t="s">
        <v>18</v>
      </c>
      <c r="I6" s="48" t="s">
        <v>19</v>
      </c>
      <c r="J6" s="48" t="s">
        <v>18</v>
      </c>
      <c r="K6" s="48" t="s">
        <v>19</v>
      </c>
      <c r="L6" s="49" t="s">
        <v>18</v>
      </c>
      <c r="M6" s="48" t="s">
        <v>19</v>
      </c>
      <c r="N6" s="49" t="s">
        <v>18</v>
      </c>
      <c r="O6" s="48" t="s">
        <v>19</v>
      </c>
      <c r="P6" s="49" t="s">
        <v>18</v>
      </c>
      <c r="Q6" s="48" t="s">
        <v>19</v>
      </c>
      <c r="R6" s="50" t="s">
        <v>18</v>
      </c>
    </row>
    <row r="7" spans="1:18" x14ac:dyDescent="0.2">
      <c r="A7" s="65">
        <v>0</v>
      </c>
      <c r="B7" s="68">
        <f>'Milestone Wells'!H2</f>
        <v>40544</v>
      </c>
      <c r="C7" s="69">
        <v>0</v>
      </c>
      <c r="D7" s="70">
        <f>IF(C7="",A7,C7)</f>
        <v>0</v>
      </c>
      <c r="E7" s="34">
        <f>IF('Milestone Wells'!C10="","NA",'Milestone Wells'!C10)</f>
        <v>2500</v>
      </c>
      <c r="F7" s="102">
        <f>E7</f>
        <v>2500</v>
      </c>
      <c r="G7" s="32">
        <f>IF('Milestone Wells'!G10="","NA",'Milestone Wells'!G10)</f>
        <v>26400</v>
      </c>
      <c r="H7" s="102">
        <f>G7</f>
        <v>26400</v>
      </c>
      <c r="I7" s="32">
        <f>IF('Milestone Wells'!K10="","NA",'Milestone Wells'!K10)</f>
        <v>248</v>
      </c>
      <c r="J7" s="102">
        <f>I7</f>
        <v>248</v>
      </c>
      <c r="K7" s="32">
        <f>IF('Milestone Wells'!L10="","NA",'Milestone Wells'!L10)</f>
        <v>700</v>
      </c>
      <c r="L7" s="102">
        <f>K7</f>
        <v>700</v>
      </c>
      <c r="M7" s="71" t="str">
        <f>IF('Milestone Wells'!M10="","NA",'Milestone Wells'!M10)</f>
        <v>NA</v>
      </c>
      <c r="N7" s="102" t="str">
        <f>M7</f>
        <v>NA</v>
      </c>
      <c r="O7" s="71" t="str">
        <f>IF('Milestone Wells'!N10="","NA",'Milestone Wells'!N10)</f>
        <v>NA</v>
      </c>
      <c r="P7" s="102" t="str">
        <f>O7</f>
        <v>NA</v>
      </c>
      <c r="Q7" s="71" t="str">
        <f>IF('Milestone Wells'!O10="","NA",'Milestone Wells'!O10)</f>
        <v>NA</v>
      </c>
      <c r="R7" s="105" t="str">
        <f>Q7</f>
        <v>NA</v>
      </c>
    </row>
    <row r="8" spans="1:18" x14ac:dyDescent="0.2">
      <c r="A8" s="66">
        <v>0.25</v>
      </c>
      <c r="B8" s="92">
        <v>40649</v>
      </c>
      <c r="C8" s="75">
        <f>IF(B8="","",(B8-$M$2)/365)</f>
        <v>0.24931506849315069</v>
      </c>
      <c r="D8" s="51">
        <f t="shared" ref="D8:D23" si="0">IF(C8="",A8,C8)</f>
        <v>0.24931506849315069</v>
      </c>
      <c r="E8" s="73">
        <f>IF(E$7="NA","",IF(F$7&lt;E$24,"",IF($A8='Milestone Wells'!$C$37,E$24,IF(E7=E$24,E$24,IF(E$7&lt;E$24,"",E$7-(E$7-E$24)*($D8/'Milestone Wells'!$C$37))))))</f>
        <v>2188.480821917808</v>
      </c>
      <c r="F8" s="103"/>
      <c r="G8" s="1">
        <f>IF(G$7="NA","",IF(H$7&lt;G$24,"",IF($A8='Milestone Wells'!$C$37,G$24,IF(G7=G$24,G$24,IF(G$7&lt;G$24,"",G$7-(G$7-G$24)*($D8/'Milestone Wells'!$C$37))))))</f>
        <v>23120.260273972603</v>
      </c>
      <c r="H8" s="103"/>
      <c r="I8" s="1">
        <f>IF(I$7="NA","",IF(J$7&lt;I$24,"",IF($A8='Milestone Wells'!$C$37,I$24,IF(I7=I$24,I$24,IF(I$7&lt;I$24,"",I$7-(I$7-I$24)*($D8/'Milestone Wells'!$C$37))))))</f>
        <v>225.81095890410958</v>
      </c>
      <c r="J8" s="103"/>
      <c r="K8" s="1">
        <f>IF(K$7="NA","",IF(L$7&lt;K$24,"",IF($A8='Milestone Wells'!$C$37,K$24,IF(K7=K$24,K$24,IF(K$7&lt;K$24,"",K$7-(K$7-K$24)*($D8/'Milestone Wells'!$C$37))))))</f>
        <v>615.23287671232879</v>
      </c>
      <c r="L8" s="103"/>
      <c r="M8" s="1" t="str">
        <f>IF(M$7="NA","",IF(N$7&lt;M$24,"",IF($A8='Milestone Wells'!$C$37,M$24,IF(M7=M$24,M$24,IF(M$7&lt;M$24,"",M$7-(M$7-M$24)*($D8/'Milestone Wells'!$C$37))))))</f>
        <v/>
      </c>
      <c r="N8" s="103"/>
      <c r="O8" s="1" t="str">
        <f>IF(O$7="NA","",IF(P$7&lt;O$24,"",IF($A8='Milestone Wells'!$C$37,O$24,IF(O7=O$24,O$24,IF(O$7&lt;O$24,"",O$7-(O$7-O$24)*($D8/'Milestone Wells'!$C$37))))))</f>
        <v/>
      </c>
      <c r="P8" s="103"/>
      <c r="Q8" s="1" t="str">
        <f>IF(Q$7="NA","",IF(R$7&lt;Q$24,"",IF($A8='Milestone Wells'!$C$37,Q$24,IF(Q7=Q$24,Q$24,IF(Q$7&lt;Q$24,"",Q$7-(Q$7-Q$24)*($D8/'Milestone Wells'!$C$37))))))</f>
        <v/>
      </c>
      <c r="R8" s="106"/>
    </row>
    <row r="9" spans="1:18" x14ac:dyDescent="0.2">
      <c r="A9" s="66">
        <v>0.5</v>
      </c>
      <c r="B9" s="92">
        <v>40760</v>
      </c>
      <c r="C9" s="75">
        <f t="shared" ref="C9:C23" si="1">IF(B9="","",(B9-$M$2)/365)</f>
        <v>0.55342465753424652</v>
      </c>
      <c r="D9" s="51">
        <f t="shared" si="0"/>
        <v>0.55342465753424652</v>
      </c>
      <c r="E9" s="73">
        <f>IF(E$7="NA","",IF(F$7&lt;E$24,"",IF($A9='Milestone Wells'!$C$37,E$24,IF(E8=E$24,E$24,IF(E$7&lt;E$24,"",E$7-(E$7-E$24)*($D9/'Milestone Wells'!$C$37))))))</f>
        <v>1808.495890410959</v>
      </c>
      <c r="F9" s="103"/>
      <c r="G9" s="1">
        <f>IF(G$7="NA","",IF(H$7&lt;G$24,"",IF($A9='Milestone Wells'!$C$37,G$24,IF(G8=G$24,G$24,IF(G$7&lt;G$24,"",G$7-(G$7-G$24)*($D9/'Milestone Wells'!$C$37))))))</f>
        <v>19119.698630136987</v>
      </c>
      <c r="H9" s="103"/>
      <c r="I9" s="1">
        <f>IF(I$7="NA","",IF(J$7&lt;I$24,"",IF($A9='Milestone Wells'!$C$37,I$24,IF(I8=I$24,I$24,IF(I$7&lt;I$24,"",I$7-(I$7-I$24)*($D9/'Milestone Wells'!$C$37))))))</f>
        <v>198.74520547945207</v>
      </c>
      <c r="J9" s="103"/>
      <c r="K9" s="1">
        <f>IF(K$7="NA","",IF(L$7&lt;K$24,"",IF($A9='Milestone Wells'!$C$37,K$24,IF(K8=K$24,K$24,IF(K$7&lt;K$24,"",K$7-(K$7-K$24)*($D9/'Milestone Wells'!$C$37))))))</f>
        <v>511.83561643835617</v>
      </c>
      <c r="L9" s="103"/>
      <c r="M9" s="1" t="str">
        <f>IF(M$7="NA","",IF(N$7&lt;M$24,"",IF($A9='Milestone Wells'!$C$37,M$24,IF(M8=M$24,M$24,IF(M$7&lt;M$24,"",M$7-(M$7-M$24)*($D9/'Milestone Wells'!$C$37))))))</f>
        <v/>
      </c>
      <c r="N9" s="103"/>
      <c r="O9" s="1" t="str">
        <f>IF(O$7="NA","",IF(P$7&lt;O$24,"",IF($A9='Milestone Wells'!$C$37,O$24,IF(O8=O$24,O$24,IF(O$7&lt;O$24,"",O$7-(O$7-O$24)*($D9/'Milestone Wells'!$C$37))))))</f>
        <v/>
      </c>
      <c r="P9" s="103"/>
      <c r="Q9" s="1" t="str">
        <f>IF(Q$7="NA","",IF(R$7&lt;Q$24,"",IF($A9='Milestone Wells'!$C$37,Q$24,IF(Q8=Q$24,Q$24,IF(Q$7&lt;Q$24,"",Q$7-(Q$7-Q$24)*($D9/'Milestone Wells'!$C$37))))))</f>
        <v/>
      </c>
      <c r="R9" s="106"/>
    </row>
    <row r="10" spans="1:18" x14ac:dyDescent="0.2">
      <c r="A10" s="66">
        <v>0.75</v>
      </c>
      <c r="B10" s="92">
        <v>40848</v>
      </c>
      <c r="C10" s="75">
        <f t="shared" si="1"/>
        <v>0.79452054794520544</v>
      </c>
      <c r="D10" s="51">
        <f t="shared" si="0"/>
        <v>0.79452054794520544</v>
      </c>
      <c r="E10" s="73">
        <f>IF(E$7="NA","",IF(F$7&lt;E$24,"",IF($A10='Milestone Wells'!$C$37,E$24,IF(E9=E$24,E$24,IF(E$7&lt;E$24,"",E$7-(E$7-E$24)*($D10/'Milestone Wells'!$C$37))))))</f>
        <v>1507.2465753424658</v>
      </c>
      <c r="F10" s="103"/>
      <c r="G10" s="1">
        <f>IF(G$7="NA","",IF(H$7&lt;G$24,"",IF($A10='Milestone Wells'!$C$37,G$24,IF(G9=G$24,G$24,IF(G$7&lt;G$24,"",G$7-(G$7-G$24)*($D10/'Milestone Wells'!$C$37))))))</f>
        <v>15948.082191780823</v>
      </c>
      <c r="H10" s="103"/>
      <c r="I10" s="1">
        <f>IF(I$7="NA","",IF(J$7&lt;I$24,"",IF($A10='Milestone Wells'!$C$37,I$24,IF(I9=I$24,I$24,IF(I$7&lt;I$24,"",I$7-(I$7-I$24)*($D10/'Milestone Wells'!$C$37))))))</f>
        <v>177.28767123287673</v>
      </c>
      <c r="J10" s="103"/>
      <c r="K10" s="1">
        <f>IF(K$7="NA","",IF(L$7&lt;K$24,"",IF($A10='Milestone Wells'!$C$37,K$24,IF(K9=K$24,K$24,IF(K$7&lt;K$24,"",K$7-(K$7-K$24)*($D10/'Milestone Wells'!$C$37))))))</f>
        <v>429.86301369863014</v>
      </c>
      <c r="L10" s="103"/>
      <c r="M10" s="1" t="str">
        <f>IF(M$7="NA","",IF(N$7&lt;M$24,"",IF($A10='Milestone Wells'!$C$37,M$24,IF(M9=M$24,M$24,IF(M$7&lt;M$24,"",M$7-(M$7-M$24)*($D10/'Milestone Wells'!$C$37))))))</f>
        <v/>
      </c>
      <c r="N10" s="103"/>
      <c r="O10" s="1" t="str">
        <f>IF(O$7="NA","",IF(P$7&lt;O$24,"",IF($A10='Milestone Wells'!$C$37,O$24,IF(O9=O$24,O$24,IF(O$7&lt;O$24,"",O$7-(O$7-O$24)*($D10/'Milestone Wells'!$C$37))))))</f>
        <v/>
      </c>
      <c r="P10" s="103"/>
      <c r="Q10" s="1" t="str">
        <f>IF(Q$7="NA","",IF(R$7&lt;Q$24,"",IF($A10='Milestone Wells'!$C$37,Q$24,IF(Q9=Q$24,Q$24,IF(Q$7&lt;Q$24,"",Q$7-(Q$7-Q$24)*($D10/'Milestone Wells'!$C$37))))))</f>
        <v/>
      </c>
      <c r="R10" s="106"/>
    </row>
    <row r="11" spans="1:18" x14ac:dyDescent="0.2">
      <c r="A11" s="66">
        <v>1</v>
      </c>
      <c r="B11" s="92">
        <v>40941</v>
      </c>
      <c r="C11" s="75">
        <f t="shared" si="1"/>
        <v>1.0493150684931507</v>
      </c>
      <c r="D11" s="51">
        <f t="shared" si="0"/>
        <v>1.0493150684931507</v>
      </c>
      <c r="E11" s="73">
        <f>IF(E$7="NA","",IF(F$7&lt;E$24,"",IF($A11='Milestone Wells'!$C$37,E$24,IF(E10=E$24,E$24,IF(E$7&lt;E$24,"",E$7-(E$7-E$24)*($D11/'Milestone Wells'!$C$37))))))</f>
        <v>1188.8808219178081</v>
      </c>
      <c r="F11" s="103"/>
      <c r="G11" s="1">
        <f>IF(G$7="NA","",IF(H$7&lt;G$24,"",IF($A11='Milestone Wells'!$C$37,G$24,IF(G10=G$24,G$24,IF(G$7&lt;G$24,"",G$7-(G$7-G$24)*($D11/'Milestone Wells'!$C$37))))))</f>
        <v>12596.260273972603</v>
      </c>
      <c r="H11" s="103"/>
      <c r="I11" s="1">
        <f>IF(I$7="NA","",IF(J$7&lt;I$24,"",IF($A11='Milestone Wells'!$C$37,I$24,IF(I10=I$24,I$24,IF(I$7&lt;I$24,"",I$7-(I$7-I$24)*($D11/'Milestone Wells'!$C$37))))))</f>
        <v>154.61095890410959</v>
      </c>
      <c r="J11" s="103"/>
      <c r="K11" s="1">
        <f>IF(K$7="NA","",IF(L$7&lt;K$24,"",IF($A11='Milestone Wells'!$C$37,K$24,IF(K10=K$24,K$24,IF(K$7&lt;K$24,"",K$7-(K$7-K$24)*($D11/'Milestone Wells'!$C$37))))))</f>
        <v>343.23287671232879</v>
      </c>
      <c r="L11" s="103"/>
      <c r="M11" s="1" t="str">
        <f>IF(M$7="NA","",IF(N$7&lt;M$24,"",IF($A11='Milestone Wells'!$C$37,M$24,IF(M10=M$24,M$24,IF(M$7&lt;M$24,"",M$7-(M$7-M$24)*($D11/'Milestone Wells'!$C$37))))))</f>
        <v/>
      </c>
      <c r="N11" s="103"/>
      <c r="O11" s="1" t="str">
        <f>IF(O$7="NA","",IF(P$7&lt;O$24,"",IF($A11='Milestone Wells'!$C$37,O$24,IF(O10=O$24,O$24,IF(O$7&lt;O$24,"",O$7-(O$7-O$24)*($D11/'Milestone Wells'!$C$37))))))</f>
        <v/>
      </c>
      <c r="P11" s="103"/>
      <c r="Q11" s="1" t="str">
        <f>IF(Q$7="NA","",IF(R$7&lt;Q$24,"",IF($A11='Milestone Wells'!$C$37,Q$24,IF(Q10=Q$24,Q$24,IF(Q$7&lt;Q$24,"",Q$7-(Q$7-Q$24)*($D11/'Milestone Wells'!$C$37))))))</f>
        <v/>
      </c>
      <c r="R11" s="106"/>
    </row>
    <row r="12" spans="1:18" x14ac:dyDescent="0.2">
      <c r="A12" s="66">
        <v>1.25</v>
      </c>
      <c r="B12" s="92"/>
      <c r="C12" s="75" t="str">
        <f t="shared" si="1"/>
        <v/>
      </c>
      <c r="D12" s="51">
        <f t="shared" si="0"/>
        <v>1.25</v>
      </c>
      <c r="E12" s="73">
        <f>IF(E$7="NA","",IF(F$7&lt;E$24,"",IF($A12='Milestone Wells'!$C$37,E$24,IF(E11=E$24,E$24,IF(E$7&lt;E$24,"",E$7-(E$7-E$24)*($D12/'Milestone Wells'!$C$37))))))</f>
        <v>938.125</v>
      </c>
      <c r="F12" s="103"/>
      <c r="G12" s="1">
        <f>IF(G$7="NA","",IF(H$7&lt;G$24,"",IF($A12='Milestone Wells'!$C$37,G$24,IF(G11=G$24,G$24,IF(G$7&lt;G$24,"",G$7-(G$7-G$24)*($D12/'Milestone Wells'!$C$37))))))</f>
        <v>9956.25</v>
      </c>
      <c r="H12" s="103"/>
      <c r="I12" s="1">
        <f>IF(I$7="NA","",IF(J$7&lt;I$24,"",IF($A12='Milestone Wells'!$C$37,I$24,IF(I11=I$24,I$24,IF(I$7&lt;I$24,"",I$7-(I$7-I$24)*($D12/'Milestone Wells'!$C$37))))))</f>
        <v>136.75</v>
      </c>
      <c r="J12" s="103"/>
      <c r="K12" s="1">
        <f>IF(K$7="NA","",IF(L$7&lt;K$24,"",IF($A12='Milestone Wells'!$C$37,K$24,IF(K11=K$24,K$24,IF(K$7&lt;K$24,"",K$7-(K$7-K$24)*($D12/'Milestone Wells'!$C$37))))))</f>
        <v>275</v>
      </c>
      <c r="L12" s="103"/>
      <c r="M12" s="1" t="str">
        <f>IF(M$7="NA","",IF(N$7&lt;M$24,"",IF($A12='Milestone Wells'!$C$37,M$24,IF(M11=M$24,M$24,IF(M$7&lt;M$24,"",M$7-(M$7-M$24)*($D12/'Milestone Wells'!$C$37))))))</f>
        <v/>
      </c>
      <c r="N12" s="103"/>
      <c r="O12" s="1" t="str">
        <f>IF(O$7="NA","",IF(P$7&lt;O$24,"",IF($A12='Milestone Wells'!$C$37,O$24,IF(O11=O$24,O$24,IF(O$7&lt;O$24,"",O$7-(O$7-O$24)*($D12/'Milestone Wells'!$C$37))))))</f>
        <v/>
      </c>
      <c r="P12" s="103"/>
      <c r="Q12" s="1" t="str">
        <f>IF(Q$7="NA","",IF(R$7&lt;Q$24,"",IF($A12='Milestone Wells'!$C$37,Q$24,IF(Q11=Q$24,Q$24,IF(Q$7&lt;Q$24,"",Q$7-(Q$7-Q$24)*($D12/'Milestone Wells'!$C$37))))))</f>
        <v/>
      </c>
      <c r="R12" s="106"/>
    </row>
    <row r="13" spans="1:18" x14ac:dyDescent="0.2">
      <c r="A13" s="66">
        <v>1.5</v>
      </c>
      <c r="B13" s="92"/>
      <c r="C13" s="75" t="str">
        <f t="shared" si="1"/>
        <v/>
      </c>
      <c r="D13" s="51">
        <f t="shared" si="0"/>
        <v>1.5</v>
      </c>
      <c r="E13" s="73">
        <f>IF(E$7="NA","",IF(F$7&lt;E$24,"",IF($A13='Milestone Wells'!$C$37,E$24,IF(E12=E$24,E$24,IF(E$7&lt;E$24,"",E$7-(E$7-E$24)*($D13/'Milestone Wells'!$C$37))))))</f>
        <v>625.75</v>
      </c>
      <c r="F13" s="103"/>
      <c r="G13" s="1">
        <f>IF(G$7="NA","",IF(H$7&lt;G$24,"",IF($A13='Milestone Wells'!$C$37,G$24,IF(G12=G$24,G$24,IF(G$7&lt;G$24,"",G$7-(G$7-G$24)*($D13/'Milestone Wells'!$C$37))))))</f>
        <v>6667.5</v>
      </c>
      <c r="H13" s="103"/>
      <c r="I13" s="1">
        <f>IF(I$7="NA","",IF(J$7&lt;I$24,"",IF($A13='Milestone Wells'!$C$37,I$24,IF(I12=I$24,I$24,IF(I$7&lt;I$24,"",I$7-(I$7-I$24)*($D13/'Milestone Wells'!$C$37))))))</f>
        <v>114.5</v>
      </c>
      <c r="J13" s="103"/>
      <c r="K13" s="1">
        <f>IF(K$7="NA","",IF(L$7&lt;K$24,"",IF($A13='Milestone Wells'!$C$37,K$24,IF(K12=K$24,K$24,IF(K$7&lt;K$24,"",K$7-(K$7-K$24)*($D13/'Milestone Wells'!$C$37))))))</f>
        <v>190</v>
      </c>
      <c r="L13" s="103"/>
      <c r="M13" s="1" t="str">
        <f>IF(M$7="NA","",IF(N$7&lt;M$24,"",IF($A13='Milestone Wells'!$C$37,M$24,IF(M12=M$24,M$24,IF(M$7&lt;M$24,"",M$7-(M$7-M$24)*($D13/'Milestone Wells'!$C$37))))))</f>
        <v/>
      </c>
      <c r="N13" s="103"/>
      <c r="O13" s="1" t="str">
        <f>IF(O$7="NA","",IF(P$7&lt;O$24,"",IF($A13='Milestone Wells'!$C$37,O$24,IF(O12=O$24,O$24,IF(O$7&lt;O$24,"",O$7-(O$7-O$24)*($D13/'Milestone Wells'!$C$37))))))</f>
        <v/>
      </c>
      <c r="P13" s="103"/>
      <c r="Q13" s="1" t="str">
        <f>IF(Q$7="NA","",IF(R$7&lt;Q$24,"",IF($A13='Milestone Wells'!$C$37,Q$24,IF(Q12=Q$24,Q$24,IF(Q$7&lt;Q$24,"",Q$7-(Q$7-Q$24)*($D13/'Milestone Wells'!$C$37))))))</f>
        <v/>
      </c>
      <c r="R13" s="106"/>
    </row>
    <row r="14" spans="1:18" x14ac:dyDescent="0.2">
      <c r="A14" s="66">
        <v>1.75</v>
      </c>
      <c r="B14" s="92"/>
      <c r="C14" s="75" t="str">
        <f t="shared" si="1"/>
        <v/>
      </c>
      <c r="D14" s="51">
        <f t="shared" si="0"/>
        <v>1.75</v>
      </c>
      <c r="E14" s="73">
        <f>IF(E$7="NA","",IF(F$7&lt;E$24,"",IF($A14='Milestone Wells'!$C$37,E$24,IF(E13=E$24,E$24,IF(E$7&lt;E$24,"",E$7-(E$7-E$24)*($D14/'Milestone Wells'!$C$37))))))</f>
        <v>313.375</v>
      </c>
      <c r="F14" s="103"/>
      <c r="G14" s="1">
        <f>IF(G$7="NA","",IF(H$7&lt;G$24,"",IF($A14='Milestone Wells'!$C$37,G$24,IF(G13=G$24,G$24,IF(G$7&lt;G$24,"",G$7-(G$7-G$24)*($D14/'Milestone Wells'!$C$37))))))</f>
        <v>3378.75</v>
      </c>
      <c r="H14" s="103"/>
      <c r="I14" s="1">
        <f>IF(I$7="NA","",IF(J$7&lt;I$24,"",IF($A14='Milestone Wells'!$C$37,I$24,IF(I13=I$24,I$24,IF(I$7&lt;I$24,"",I$7-(I$7-I$24)*($D14/'Milestone Wells'!$C$37))))))</f>
        <v>92.25</v>
      </c>
      <c r="J14" s="103"/>
      <c r="K14" s="1">
        <f>IF(K$7="NA","",IF(L$7&lt;K$24,"",IF($A14='Milestone Wells'!$C$37,K$24,IF(K13=K$24,K$24,IF(K$7&lt;K$24,"",K$7-(K$7-K$24)*($D14/'Milestone Wells'!$C$37))))))</f>
        <v>105</v>
      </c>
      <c r="L14" s="103"/>
      <c r="M14" s="1" t="str">
        <f>IF(M$7="NA","",IF(N$7&lt;M$24,"",IF($A14='Milestone Wells'!$C$37,M$24,IF(M13=M$24,M$24,IF(M$7&lt;M$24,"",M$7-(M$7-M$24)*($D14/'Milestone Wells'!$C$37))))))</f>
        <v/>
      </c>
      <c r="N14" s="103"/>
      <c r="O14" s="1" t="str">
        <f>IF(O$7="NA","",IF(P$7&lt;O$24,"",IF($A14='Milestone Wells'!$C$37,O$24,IF(O13=O$24,O$24,IF(O$7&lt;O$24,"",O$7-(O$7-O$24)*($D14/'Milestone Wells'!$C$37))))))</f>
        <v/>
      </c>
      <c r="P14" s="103"/>
      <c r="Q14" s="1" t="str">
        <f>IF(Q$7="NA","",IF(R$7&lt;Q$24,"",IF($A14='Milestone Wells'!$C$37,Q$24,IF(Q13=Q$24,Q$24,IF(Q$7&lt;Q$24,"",Q$7-(Q$7-Q$24)*($D14/'Milestone Wells'!$C$37))))))</f>
        <v/>
      </c>
      <c r="R14" s="106"/>
    </row>
    <row r="15" spans="1:18" x14ac:dyDescent="0.2">
      <c r="A15" s="66">
        <v>2</v>
      </c>
      <c r="B15" s="92"/>
      <c r="C15" s="75" t="str">
        <f t="shared" si="1"/>
        <v/>
      </c>
      <c r="D15" s="51">
        <f t="shared" si="0"/>
        <v>2</v>
      </c>
      <c r="E15" s="73">
        <f>IF(E$7="NA","",IF(F$7&lt;E$24,"",IF($A15='Milestone Wells'!$C$37,E$24,IF(E14=E$24,E$24,IF(E$7&lt;E$24,"",E$7-(E$7-E$24)*($D15/'Milestone Wells'!$C$37))))))</f>
        <v>1</v>
      </c>
      <c r="F15" s="103"/>
      <c r="G15" s="1">
        <f>IF(G$7="NA","",IF(H$7&lt;G$24,"",IF($A15='Milestone Wells'!$C$37,G$24,IF(G14=G$24,G$24,IF(G$7&lt;G$24,"",G$7-(G$7-G$24)*($D15/'Milestone Wells'!$C$37))))))</f>
        <v>90</v>
      </c>
      <c r="H15" s="103"/>
      <c r="I15" s="1">
        <f>IF(I$7="NA","",IF(J$7&lt;I$24,"",IF($A15='Milestone Wells'!$C$37,I$24,IF(I14=I$24,I$24,IF(I$7&lt;I$24,"",I$7-(I$7-I$24)*($D15/'Milestone Wells'!$C$37))))))</f>
        <v>70</v>
      </c>
      <c r="J15" s="103"/>
      <c r="K15" s="1">
        <f>IF(K$7="NA","",IF(L$7&lt;K$24,"",IF($A15='Milestone Wells'!$C$37,K$24,IF(K14=K$24,K$24,IF(K$7&lt;K$24,"",K$7-(K$7-K$24)*($D15/'Milestone Wells'!$C$37))))))</f>
        <v>20</v>
      </c>
      <c r="L15" s="103"/>
      <c r="M15" s="1" t="str">
        <f>IF(M$7="NA","",IF(N$7&lt;M$24,"",IF($A15='Milestone Wells'!$C$37,M$24,IF(M14=M$24,M$24,IF(M$7&lt;M$24,"",M$7-(M$7-M$24)*($D15/'Milestone Wells'!$C$37))))))</f>
        <v/>
      </c>
      <c r="N15" s="103"/>
      <c r="O15" s="1" t="str">
        <f>IF(O$7="NA","",IF(P$7&lt;O$24,"",IF($A15='Milestone Wells'!$C$37,O$24,IF(O14=O$24,O$24,IF(O$7&lt;O$24,"",O$7-(O$7-O$24)*($D15/'Milestone Wells'!$C$37))))))</f>
        <v/>
      </c>
      <c r="P15" s="103"/>
      <c r="Q15" s="1" t="str">
        <f>IF(Q$7="NA","",IF(R$7&lt;Q$24,"",IF($A15='Milestone Wells'!$C$37,Q$24,IF(Q14=Q$24,Q$24,IF(Q$7&lt;Q$24,"",Q$7-(Q$7-Q$24)*($D15/'Milestone Wells'!$C$37))))))</f>
        <v/>
      </c>
      <c r="R15" s="106"/>
    </row>
    <row r="16" spans="1:18" x14ac:dyDescent="0.2">
      <c r="A16" s="66">
        <v>2.25</v>
      </c>
      <c r="B16" s="92"/>
      <c r="C16" s="75" t="str">
        <f t="shared" si="1"/>
        <v/>
      </c>
      <c r="D16" s="51">
        <f t="shared" si="0"/>
        <v>2.25</v>
      </c>
      <c r="E16" s="73">
        <f>IF(E$7="NA","",IF(F$7&lt;E$24,"",IF($A16='Milestone Wells'!$C$37,E$24,IF(E15=E$24,E$24,IF(E$7&lt;E$24,"",E$7-(E$7-E$24)*($D16/'Milestone Wells'!$C$37))))))</f>
        <v>1</v>
      </c>
      <c r="F16" s="103"/>
      <c r="G16" s="1">
        <f>IF(G$7="NA","",IF(H$7&lt;G$24,"",IF($A16='Milestone Wells'!$C$37,G$24,IF(G15=G$24,G$24,IF(G$7&lt;G$24,"",G$7-(G$7-G$24)*($D16/'Milestone Wells'!$C$37))))))</f>
        <v>90</v>
      </c>
      <c r="H16" s="103"/>
      <c r="I16" s="1">
        <f>IF(I$7="NA","",IF(J$7&lt;I$24,"",IF($A16='Milestone Wells'!$C$37,I$24,IF(I15=I$24,I$24,IF(I$7&lt;I$24,"",I$7-(I$7-I$24)*($D16/'Milestone Wells'!$C$37))))))</f>
        <v>70</v>
      </c>
      <c r="J16" s="103"/>
      <c r="K16" s="1">
        <f>IF(K$7="NA","",IF(L$7&lt;K$24,"",IF($A16='Milestone Wells'!$C$37,K$24,IF(K15=K$24,K$24,IF(K$7&lt;K$24,"",K$7-(K$7-K$24)*($D16/'Milestone Wells'!$C$37))))))</f>
        <v>20</v>
      </c>
      <c r="L16" s="103"/>
      <c r="M16" s="1" t="str">
        <f>IF(M$7="NA","",IF(N$7&lt;M$24,"",IF($A16='Milestone Wells'!$C$37,M$24,IF(M15=M$24,M$24,IF(M$7&lt;M$24,"",M$7-(M$7-M$24)*($D16/'Milestone Wells'!$C$37))))))</f>
        <v/>
      </c>
      <c r="N16" s="103"/>
      <c r="O16" s="1" t="str">
        <f>IF(O$7="NA","",IF(P$7&lt;O$24,"",IF($A16='Milestone Wells'!$C$37,O$24,IF(O15=O$24,O$24,IF(O$7&lt;O$24,"",O$7-(O$7-O$24)*($D16/'Milestone Wells'!$C$37))))))</f>
        <v/>
      </c>
      <c r="P16" s="103"/>
      <c r="Q16" s="1" t="str">
        <f>IF(Q$7="NA","",IF(R$7&lt;Q$24,"",IF($A16='Milestone Wells'!$C$37,Q$24,IF(Q15=Q$24,Q$24,IF(Q$7&lt;Q$24,"",Q$7-(Q$7-Q$24)*($D16/'Milestone Wells'!$C$37))))))</f>
        <v/>
      </c>
      <c r="R16" s="106"/>
    </row>
    <row r="17" spans="1:18" x14ac:dyDescent="0.2">
      <c r="A17" s="66">
        <v>2.5</v>
      </c>
      <c r="B17" s="92"/>
      <c r="C17" s="75" t="str">
        <f t="shared" si="1"/>
        <v/>
      </c>
      <c r="D17" s="51">
        <f t="shared" si="0"/>
        <v>2.5</v>
      </c>
      <c r="E17" s="73">
        <f>IF(E$7="NA","",IF(F$7&lt;E$24,"",IF($A17='Milestone Wells'!$C$37,E$24,IF(E16=E$24,E$24,IF(E$7&lt;E$24,"",E$7-(E$7-E$24)*($D17/'Milestone Wells'!$C$37))))))</f>
        <v>1</v>
      </c>
      <c r="F17" s="103"/>
      <c r="G17" s="1">
        <f>IF(G$7="NA","",IF(H$7&lt;G$24,"",IF($A17='Milestone Wells'!$C$37,G$24,IF(G16=G$24,G$24,IF(G$7&lt;G$24,"",G$7-(G$7-G$24)*($D17/'Milestone Wells'!$C$37))))))</f>
        <v>90</v>
      </c>
      <c r="H17" s="103"/>
      <c r="I17" s="1">
        <f>IF(I$7="NA","",IF(J$7&lt;I$24,"",IF($A17='Milestone Wells'!$C$37,I$24,IF(I16=I$24,I$24,IF(I$7&lt;I$24,"",I$7-(I$7-I$24)*($D17/'Milestone Wells'!$C$37))))))</f>
        <v>70</v>
      </c>
      <c r="J17" s="103"/>
      <c r="K17" s="1">
        <f>IF(K$7="NA","",IF(L$7&lt;K$24,"",IF($A17='Milestone Wells'!$C$37,K$24,IF(K16=K$24,K$24,IF(K$7&lt;K$24,"",K$7-(K$7-K$24)*($D17/'Milestone Wells'!$C$37))))))</f>
        <v>20</v>
      </c>
      <c r="L17" s="103"/>
      <c r="M17" s="1" t="str">
        <f>IF(M$7="NA","",IF(N$7&lt;M$24,"",IF($A17='Milestone Wells'!$C$37,M$24,IF(M16=M$24,M$24,IF(M$7&lt;M$24,"",M$7-(M$7-M$24)*($D17/'Milestone Wells'!$C$37))))))</f>
        <v/>
      </c>
      <c r="N17" s="103"/>
      <c r="O17" s="1" t="str">
        <f>IF(O$7="NA","",IF(P$7&lt;O$24,"",IF($A17='Milestone Wells'!$C$37,O$24,IF(O16=O$24,O$24,IF(O$7&lt;O$24,"",O$7-(O$7-O$24)*($D17/'Milestone Wells'!$C$37))))))</f>
        <v/>
      </c>
      <c r="P17" s="103"/>
      <c r="Q17" s="1" t="str">
        <f>IF(Q$7="NA","",IF(R$7&lt;Q$24,"",IF($A17='Milestone Wells'!$C$37,Q$24,IF(Q16=Q$24,Q$24,IF(Q$7&lt;Q$24,"",Q$7-(Q$7-Q$24)*($D17/'Milestone Wells'!$C$37))))))</f>
        <v/>
      </c>
      <c r="R17" s="106"/>
    </row>
    <row r="18" spans="1:18" x14ac:dyDescent="0.2">
      <c r="A18" s="66">
        <v>2.75</v>
      </c>
      <c r="B18" s="92"/>
      <c r="C18" s="75" t="str">
        <f t="shared" si="1"/>
        <v/>
      </c>
      <c r="D18" s="51">
        <f t="shared" si="0"/>
        <v>2.75</v>
      </c>
      <c r="E18" s="73">
        <f>IF(E$7="NA","",IF(F$7&lt;E$24,"",IF($A18='Milestone Wells'!$C$37,E$24,IF(E17=E$24,E$24,IF(E$7&lt;E$24,"",E$7-(E$7-E$24)*($D18/'Milestone Wells'!$C$37))))))</f>
        <v>1</v>
      </c>
      <c r="F18" s="103"/>
      <c r="G18" s="1">
        <f>IF(G$7="NA","",IF(H$7&lt;G$24,"",IF($A18='Milestone Wells'!$C$37,G$24,IF(G17=G$24,G$24,IF(G$7&lt;G$24,"",G$7-(G$7-G$24)*($D18/'Milestone Wells'!$C$37))))))</f>
        <v>90</v>
      </c>
      <c r="H18" s="103"/>
      <c r="I18" s="1">
        <f>IF(I$7="NA","",IF(J$7&lt;I$24,"",IF($A18='Milestone Wells'!$C$37,I$24,IF(I17=I$24,I$24,IF(I$7&lt;I$24,"",I$7-(I$7-I$24)*($D18/'Milestone Wells'!$C$37))))))</f>
        <v>70</v>
      </c>
      <c r="J18" s="103"/>
      <c r="K18" s="1">
        <f>IF(K$7="NA","",IF(L$7&lt;K$24,"",IF($A18='Milestone Wells'!$C$37,K$24,IF(K17=K$24,K$24,IF(K$7&lt;K$24,"",K$7-(K$7-K$24)*($D18/'Milestone Wells'!$C$37))))))</f>
        <v>20</v>
      </c>
      <c r="L18" s="103"/>
      <c r="M18" s="1" t="str">
        <f>IF(M$7="NA","",IF(N$7&lt;M$24,"",IF($A18='Milestone Wells'!$C$37,M$24,IF(M17=M$24,M$24,IF(M$7&lt;M$24,"",M$7-(M$7-M$24)*($D18/'Milestone Wells'!$C$37))))))</f>
        <v/>
      </c>
      <c r="N18" s="103"/>
      <c r="O18" s="1" t="str">
        <f>IF(O$7="NA","",IF(P$7&lt;O$24,"",IF($A18='Milestone Wells'!$C$37,O$24,IF(O17=O$24,O$24,IF(O$7&lt;O$24,"",O$7-(O$7-O$24)*($D18/'Milestone Wells'!$C$37))))))</f>
        <v/>
      </c>
      <c r="P18" s="103"/>
      <c r="Q18" s="1" t="str">
        <f>IF(Q$7="NA","",IF(R$7&lt;Q$24,"",IF($A18='Milestone Wells'!$C$37,Q$24,IF(Q17=Q$24,Q$24,IF(Q$7&lt;Q$24,"",Q$7-(Q$7-Q$24)*($D18/'Milestone Wells'!$C$37))))))</f>
        <v/>
      </c>
      <c r="R18" s="106"/>
    </row>
    <row r="19" spans="1:18" x14ac:dyDescent="0.2">
      <c r="A19" s="66">
        <v>3</v>
      </c>
      <c r="B19" s="92"/>
      <c r="C19" s="75" t="str">
        <f t="shared" si="1"/>
        <v/>
      </c>
      <c r="D19" s="51">
        <f t="shared" si="0"/>
        <v>3</v>
      </c>
      <c r="E19" s="73">
        <f>IF(E$7="NA","",IF(F$7&lt;E$24,"",IF($A19='Milestone Wells'!$C$37,E$24,IF(E18=E$24,E$24,IF(E$7&lt;E$24,"",E$7-(E$7-E$24)*($D19/'Milestone Wells'!$C$37))))))</f>
        <v>1</v>
      </c>
      <c r="F19" s="103"/>
      <c r="G19" s="1">
        <f>IF(G$7="NA","",IF(H$7&lt;G$24,"",IF($A19='Milestone Wells'!$C$37,G$24,IF(G18=G$24,G$24,IF(G$7&lt;G$24,"",G$7-(G$7-G$24)*($D19/'Milestone Wells'!$C$37))))))</f>
        <v>90</v>
      </c>
      <c r="H19" s="103"/>
      <c r="I19" s="1">
        <f>IF(I$7="NA","",IF(J$7&lt;I$24,"",IF($A19='Milestone Wells'!$C$37,I$24,IF(I18=I$24,I$24,IF(I$7&lt;I$24,"",I$7-(I$7-I$24)*($D19/'Milestone Wells'!$C$37))))))</f>
        <v>70</v>
      </c>
      <c r="J19" s="103"/>
      <c r="K19" s="1">
        <f>IF(K$7="NA","",IF(L$7&lt;K$24,"",IF($A19='Milestone Wells'!$C$37,K$24,IF(K18=K$24,K$24,IF(K$7&lt;K$24,"",K$7-(K$7-K$24)*($D19/'Milestone Wells'!$C$37))))))</f>
        <v>20</v>
      </c>
      <c r="L19" s="103"/>
      <c r="M19" s="1" t="str">
        <f>IF(M$7="NA","",IF(N$7&lt;M$24,"",IF($A19='Milestone Wells'!$C$37,M$24,IF(M18=M$24,M$24,IF(M$7&lt;M$24,"",M$7-(M$7-M$24)*($D19/'Milestone Wells'!$C$37))))))</f>
        <v/>
      </c>
      <c r="N19" s="103"/>
      <c r="O19" s="1" t="str">
        <f>IF(O$7="NA","",IF(P$7&lt;O$24,"",IF($A19='Milestone Wells'!$C$37,O$24,IF(O18=O$24,O$24,IF(O$7&lt;O$24,"",O$7-(O$7-O$24)*($D19/'Milestone Wells'!$C$37))))))</f>
        <v/>
      </c>
      <c r="P19" s="103"/>
      <c r="Q19" s="1" t="str">
        <f>IF(Q$7="NA","",IF(R$7&lt;Q$24,"",IF($A19='Milestone Wells'!$C$37,Q$24,IF(Q18=Q$24,Q$24,IF(Q$7&lt;Q$24,"",Q$7-(Q$7-Q$24)*($D19/'Milestone Wells'!$C$37))))))</f>
        <v/>
      </c>
      <c r="R19" s="106"/>
    </row>
    <row r="20" spans="1:18" x14ac:dyDescent="0.2">
      <c r="A20" s="66">
        <v>3.25</v>
      </c>
      <c r="B20" s="92"/>
      <c r="C20" s="75" t="str">
        <f t="shared" si="1"/>
        <v/>
      </c>
      <c r="D20" s="51">
        <f t="shared" si="0"/>
        <v>3.25</v>
      </c>
      <c r="E20" s="73">
        <f>IF(E$7="NA","",IF(F$7&lt;E$24,"",IF($A20='Milestone Wells'!$C$37,E$24,IF(E19=E$24,E$24,IF(E$7&lt;E$24,"",E$7-(E$7-E$24)*($D20/'Milestone Wells'!$C$37))))))</f>
        <v>1</v>
      </c>
      <c r="F20" s="103"/>
      <c r="G20" s="1">
        <f>IF(G$7="NA","",IF(H$7&lt;G$24,"",IF($A20='Milestone Wells'!$C$37,G$24,IF(G19=G$24,G$24,IF(G$7&lt;G$24,"",G$7-(G$7-G$24)*($D20/'Milestone Wells'!$C$37))))))</f>
        <v>90</v>
      </c>
      <c r="H20" s="103"/>
      <c r="I20" s="1">
        <f>IF(I$7="NA","",IF(J$7&lt;I$24,"",IF($A20='Milestone Wells'!$C$37,I$24,IF(I19=I$24,I$24,IF(I$7&lt;I$24,"",I$7-(I$7-I$24)*($D20/'Milestone Wells'!$C$37))))))</f>
        <v>70</v>
      </c>
      <c r="J20" s="103"/>
      <c r="K20" s="1">
        <f>IF(K$7="NA","",IF(L$7&lt;K$24,"",IF($A20='Milestone Wells'!$C$37,K$24,IF(K19=K$24,K$24,IF(K$7&lt;K$24,"",K$7-(K$7-K$24)*($D20/'Milestone Wells'!$C$37))))))</f>
        <v>20</v>
      </c>
      <c r="L20" s="103"/>
      <c r="M20" s="1" t="str">
        <f>IF(M$7="NA","",IF(N$7&lt;M$24,"",IF($A20='Milestone Wells'!$C$37,M$24,IF(M19=M$24,M$24,IF(M$7&lt;M$24,"",M$7-(M$7-M$24)*($D20/'Milestone Wells'!$C$37))))))</f>
        <v/>
      </c>
      <c r="N20" s="103"/>
      <c r="O20" s="1" t="str">
        <f>IF(O$7="NA","",IF(P$7&lt;O$24,"",IF($A20='Milestone Wells'!$C$37,O$24,IF(O19=O$24,O$24,IF(O$7&lt;O$24,"",O$7-(O$7-O$24)*($D20/'Milestone Wells'!$C$37))))))</f>
        <v/>
      </c>
      <c r="P20" s="103"/>
      <c r="Q20" s="1" t="str">
        <f>IF(Q$7="NA","",IF(R$7&lt;Q$24,"",IF($A20='Milestone Wells'!$C$37,Q$24,IF(Q19=Q$24,Q$24,IF(Q$7&lt;Q$24,"",Q$7-(Q$7-Q$24)*($D20/'Milestone Wells'!$C$37))))))</f>
        <v/>
      </c>
      <c r="R20" s="106"/>
    </row>
    <row r="21" spans="1:18" x14ac:dyDescent="0.2">
      <c r="A21" s="66">
        <v>3.5</v>
      </c>
      <c r="B21" s="92"/>
      <c r="C21" s="75" t="str">
        <f t="shared" si="1"/>
        <v/>
      </c>
      <c r="D21" s="51">
        <f t="shared" si="0"/>
        <v>3.5</v>
      </c>
      <c r="E21" s="73">
        <f>IF(E$7="NA","",IF(F$7&lt;E$24,"",IF($A21='Milestone Wells'!$C$37,E$24,IF(E20=E$24,E$24,IF(E$7&lt;E$24,"",E$7-(E$7-E$24)*($D21/'Milestone Wells'!$C$37))))))</f>
        <v>1</v>
      </c>
      <c r="F21" s="103"/>
      <c r="G21" s="1">
        <f>IF(G$7="NA","",IF(H$7&lt;G$24,"",IF($A21='Milestone Wells'!$C$37,G$24,IF(G20=G$24,G$24,IF(G$7&lt;G$24,"",G$7-(G$7-G$24)*($D21/'Milestone Wells'!$C$37))))))</f>
        <v>90</v>
      </c>
      <c r="H21" s="103"/>
      <c r="I21" s="1">
        <f>IF(I$7="NA","",IF(J$7&lt;I$24,"",IF($A21='Milestone Wells'!$C$37,I$24,IF(I20=I$24,I$24,IF(I$7&lt;I$24,"",I$7-(I$7-I$24)*($D21/'Milestone Wells'!$C$37))))))</f>
        <v>70</v>
      </c>
      <c r="J21" s="103"/>
      <c r="K21" s="1">
        <f>IF(K$7="NA","",IF(L$7&lt;K$24,"",IF($A21='Milestone Wells'!$C$37,K$24,IF(K20=K$24,K$24,IF(K$7&lt;K$24,"",K$7-(K$7-K$24)*($D21/'Milestone Wells'!$C$37))))))</f>
        <v>20</v>
      </c>
      <c r="L21" s="103"/>
      <c r="M21" s="1" t="str">
        <f>IF(M$7="NA","",IF(N$7&lt;M$24,"",IF($A21='Milestone Wells'!$C$37,M$24,IF(M20=M$24,M$24,IF(M$7&lt;M$24,"",M$7-(M$7-M$24)*($D21/'Milestone Wells'!$C$37))))))</f>
        <v/>
      </c>
      <c r="N21" s="103"/>
      <c r="O21" s="1" t="str">
        <f>IF(O$7="NA","",IF(P$7&lt;O$24,"",IF($A21='Milestone Wells'!$C$37,O$24,IF(O20=O$24,O$24,IF(O$7&lt;O$24,"",O$7-(O$7-O$24)*($D21/'Milestone Wells'!$C$37))))))</f>
        <v/>
      </c>
      <c r="P21" s="103"/>
      <c r="Q21" s="1" t="str">
        <f>IF(Q$7="NA","",IF(R$7&lt;Q$24,"",IF($A21='Milestone Wells'!$C$37,Q$24,IF(Q20=Q$24,Q$24,IF(Q$7&lt;Q$24,"",Q$7-(Q$7-Q$24)*($D21/'Milestone Wells'!$C$37))))))</f>
        <v/>
      </c>
      <c r="R21" s="106"/>
    </row>
    <row r="22" spans="1:18" x14ac:dyDescent="0.2">
      <c r="A22" s="66">
        <v>3.75</v>
      </c>
      <c r="B22" s="92"/>
      <c r="C22" s="75" t="str">
        <f t="shared" si="1"/>
        <v/>
      </c>
      <c r="D22" s="51">
        <f t="shared" si="0"/>
        <v>3.75</v>
      </c>
      <c r="E22" s="73">
        <f>IF(E$7="NA","",IF(F$7&lt;E$24,"",IF($A22='Milestone Wells'!$C$37,E$24,IF(E21=E$24,E$24,IF(E$7&lt;E$24,"",E$7-(E$7-E$24)*($D22/'Milestone Wells'!$C$37))))))</f>
        <v>1</v>
      </c>
      <c r="F22" s="103"/>
      <c r="G22" s="1">
        <f>IF(G$7="NA","",IF(H$7&lt;G$24,"",IF($A22='Milestone Wells'!$C$37,G$24,IF(G21=G$24,G$24,IF(G$7&lt;G$24,"",G$7-(G$7-G$24)*($D22/'Milestone Wells'!$C$37))))))</f>
        <v>90</v>
      </c>
      <c r="H22" s="103"/>
      <c r="I22" s="1">
        <f>IF(I$7="NA","",IF(J$7&lt;I$24,"",IF($A22='Milestone Wells'!$C$37,I$24,IF(I21=I$24,I$24,IF(I$7&lt;I$24,"",I$7-(I$7-I$24)*($D22/'Milestone Wells'!$C$37))))))</f>
        <v>70</v>
      </c>
      <c r="J22" s="103"/>
      <c r="K22" s="1">
        <f>IF(K$7="NA","",IF(L$7&lt;K$24,"",IF($A22='Milestone Wells'!$C$37,K$24,IF(K21=K$24,K$24,IF(K$7&lt;K$24,"",K$7-(K$7-K$24)*($D22/'Milestone Wells'!$C$37))))))</f>
        <v>20</v>
      </c>
      <c r="L22" s="103"/>
      <c r="M22" s="1" t="str">
        <f>IF(M$7="NA","",IF(N$7&lt;M$24,"",IF($A22='Milestone Wells'!$C$37,M$24,IF(M21=M$24,M$24,IF(M$7&lt;M$24,"",M$7-(M$7-M$24)*($D22/'Milestone Wells'!$C$37))))))</f>
        <v/>
      </c>
      <c r="N22" s="103"/>
      <c r="O22" s="1" t="str">
        <f>IF(O$7="NA","",IF(P$7&lt;O$24,"",IF($A22='Milestone Wells'!$C$37,O$24,IF(O21=O$24,O$24,IF(O$7&lt;O$24,"",O$7-(O$7-O$24)*($D22/'Milestone Wells'!$C$37))))))</f>
        <v/>
      </c>
      <c r="P22" s="103"/>
      <c r="Q22" s="1" t="str">
        <f>IF(Q$7="NA","",IF(R$7&lt;Q$24,"",IF($A22='Milestone Wells'!$C$37,Q$24,IF(Q21=Q$24,Q$24,IF(Q$7&lt;Q$24,"",Q$7-(Q$7-Q$24)*($D22/'Milestone Wells'!$C$37))))))</f>
        <v/>
      </c>
      <c r="R22" s="106"/>
    </row>
    <row r="23" spans="1:18" ht="13.5" thickBot="1" x14ac:dyDescent="0.25">
      <c r="A23" s="67">
        <v>4</v>
      </c>
      <c r="B23" s="93"/>
      <c r="C23" s="76" t="str">
        <f t="shared" si="1"/>
        <v/>
      </c>
      <c r="D23" s="52">
        <f t="shared" si="0"/>
        <v>4</v>
      </c>
      <c r="E23" s="74">
        <f>IF(E$7="NA","",IF(F$7&lt;E$24,"",IF($A23='Milestone Wells'!$C$37,E$24,IF(E22=E$24,E$24,IF(E$7&lt;E$24,"",E$7-(E$7-E$24)*($D23/'Milestone Wells'!$C$37))))))</f>
        <v>1</v>
      </c>
      <c r="F23" s="104"/>
      <c r="G23" s="72">
        <f>IF(G$7="NA","",IF(H$7&lt;G$24,"",IF($A23='Milestone Wells'!$C$37,G$24,IF(G22=G$24,G$24,IF(G$7&lt;G$24,"",G$7-(G$7-G$24)*($D23/'Milestone Wells'!$C$37))))))</f>
        <v>90</v>
      </c>
      <c r="H23" s="104"/>
      <c r="I23" s="72">
        <f>IF(I$7="NA","",IF(J$7&lt;I$24,"",IF($A23='Milestone Wells'!$C$37,I$24,IF(I22=I$24,I$24,IF(I$7&lt;I$24,"",I$7-(I$7-I$24)*($D23/'Milestone Wells'!$C$37))))))</f>
        <v>70</v>
      </c>
      <c r="J23" s="104"/>
      <c r="K23" s="72">
        <f>IF(K$7="NA","",IF(L$7&lt;K$24,"",IF($A23='Milestone Wells'!$C$37,K$24,IF(K22=K$24,K$24,IF(K$7&lt;K$24,"",K$7-(K$7-K$24)*($D23/'Milestone Wells'!$C$37))))))</f>
        <v>20</v>
      </c>
      <c r="L23" s="104"/>
      <c r="M23" s="72" t="str">
        <f>IF(M$7="NA","",IF(N$7&lt;M$24,"",IF($A23='Milestone Wells'!$C$37,M$24,IF(M22=M$24,M$24,IF(M$7&lt;M$24,"",M$7-(M$7-M$24)*($D23/'Milestone Wells'!$C$37))))))</f>
        <v/>
      </c>
      <c r="N23" s="104"/>
      <c r="O23" s="72" t="str">
        <f>IF(O$7="NA","",IF(P$7&lt;O$24,"",IF($A23='Milestone Wells'!$C$37,O$24,IF(O22=O$24,O$24,IF(O$7&lt;O$24,"",O$7-(O$7-O$24)*($D23/'Milestone Wells'!$C$37))))))</f>
        <v/>
      </c>
      <c r="P23" s="104"/>
      <c r="Q23" s="72" t="str">
        <f>IF(Q$7="NA","",IF(R$7&lt;Q$24,"",IF($A23='Milestone Wells'!$C$37,Q$24,IF(Q22=Q$24,Q$24,IF(Q$7&lt;Q$24,"",Q$7-(Q$7-Q$24)*($D23/'Milestone Wells'!$C$37))))))</f>
        <v/>
      </c>
      <c r="R23" s="107"/>
    </row>
    <row r="24" spans="1:18" ht="13.5" thickBot="1" x14ac:dyDescent="0.25">
      <c r="A24" s="53" t="s">
        <v>68</v>
      </c>
      <c r="B24" s="54"/>
      <c r="C24" s="77"/>
      <c r="D24" s="55"/>
      <c r="E24" s="33">
        <f>'Milestone Wells'!C30</f>
        <v>1</v>
      </c>
      <c r="F24" s="56"/>
      <c r="G24" s="33">
        <f>'Milestone Wells'!D30</f>
        <v>90</v>
      </c>
      <c r="H24" s="56"/>
      <c r="I24" s="33">
        <f>'Milestone Wells'!H30</f>
        <v>70</v>
      </c>
      <c r="J24" s="56"/>
      <c r="K24" s="33">
        <f>'Milestone Wells'!L30</f>
        <v>20</v>
      </c>
      <c r="L24" s="57"/>
      <c r="M24" s="33">
        <f>'Milestone Wells'!M30</f>
        <v>5000</v>
      </c>
      <c r="N24" s="58"/>
      <c r="O24" s="33">
        <f>'Milestone Wells'!N30</f>
        <v>0</v>
      </c>
      <c r="P24" s="58"/>
      <c r="Q24" s="33">
        <f>'Milestone Wells'!O30</f>
        <v>0</v>
      </c>
      <c r="R24" s="59"/>
    </row>
    <row r="25" spans="1:18" s="60" customFormat="1" x14ac:dyDescent="0.2">
      <c r="O25" s="61"/>
    </row>
    <row r="26" spans="1:18" s="60" customFormat="1" x14ac:dyDescent="0.2">
      <c r="O26" s="61"/>
    </row>
    <row r="27" spans="1:18" s="60" customFormat="1" hidden="1" x14ac:dyDescent="0.2">
      <c r="E27" s="62"/>
      <c r="O27" s="61"/>
    </row>
    <row r="28" spans="1:18" s="60" customFormat="1" hidden="1" x14ac:dyDescent="0.2">
      <c r="E28" s="62"/>
      <c r="F28" s="62"/>
      <c r="O28" s="61"/>
    </row>
    <row r="29" spans="1:18" s="60" customFormat="1" hidden="1" x14ac:dyDescent="0.2">
      <c r="O29" s="61"/>
    </row>
    <row r="30" spans="1:18" s="60" customFormat="1" hidden="1" x14ac:dyDescent="0.2">
      <c r="O30" s="61"/>
    </row>
    <row r="31" spans="1:18" s="60" customFormat="1" hidden="1" x14ac:dyDescent="0.2">
      <c r="O31" s="61"/>
    </row>
    <row r="32" spans="1:18" s="60" customFormat="1" hidden="1" x14ac:dyDescent="0.2">
      <c r="O32" s="61"/>
    </row>
    <row r="33" spans="3:15" s="60" customFormat="1" hidden="1" x14ac:dyDescent="0.2">
      <c r="O33" s="61"/>
    </row>
    <row r="34" spans="3:15" s="60" customFormat="1" x14ac:dyDescent="0.2">
      <c r="C34" s="60">
        <f>'Milestone Wells'!C37</f>
        <v>2</v>
      </c>
      <c r="E34" s="60">
        <v>0</v>
      </c>
      <c r="O34" s="61"/>
    </row>
    <row r="35" spans="3:15" s="60" customFormat="1" x14ac:dyDescent="0.2">
      <c r="C35" s="60">
        <f>C34</f>
        <v>2</v>
      </c>
      <c r="E35" s="63">
        <f>MAX(E7:L23)</f>
        <v>26400</v>
      </c>
      <c r="F35" s="63"/>
      <c r="O35" s="61"/>
    </row>
    <row r="36" spans="3:15" s="60" customFormat="1" x14ac:dyDescent="0.2">
      <c r="O36" s="61"/>
    </row>
    <row r="37" spans="3:15" s="60" customFormat="1" x14ac:dyDescent="0.2">
      <c r="O37" s="61"/>
    </row>
    <row r="38" spans="3:15" s="60" customFormat="1" x14ac:dyDescent="0.2">
      <c r="O38" s="61"/>
    </row>
    <row r="39" spans="3:15" s="60" customFormat="1" x14ac:dyDescent="0.2"/>
    <row r="40" spans="3:15" s="60" customFormat="1" x14ac:dyDescent="0.2"/>
    <row r="41" spans="3:15" s="60" customFormat="1" x14ac:dyDescent="0.2"/>
    <row r="42" spans="3:15" s="60" customFormat="1" x14ac:dyDescent="0.2"/>
    <row r="43" spans="3:15" s="60" customFormat="1" x14ac:dyDescent="0.2"/>
    <row r="44" spans="3:15" s="60" customFormat="1" x14ac:dyDescent="0.2"/>
    <row r="45" spans="3:15" s="60" customFormat="1" x14ac:dyDescent="0.2"/>
    <row r="46" spans="3:15" s="60" customFormat="1" x14ac:dyDescent="0.2"/>
    <row r="47" spans="3:15" s="60" customFormat="1" x14ac:dyDescent="0.2"/>
    <row r="48" spans="3:15" s="60" customFormat="1" x14ac:dyDescent="0.2"/>
    <row r="49" s="60" customFormat="1" x14ac:dyDescent="0.2"/>
    <row r="50" s="60" customFormat="1" x14ac:dyDescent="0.2"/>
    <row r="51" s="60" customFormat="1" x14ac:dyDescent="0.2"/>
    <row r="52" s="60" customFormat="1" x14ac:dyDescent="0.2"/>
    <row r="53" s="60" customFormat="1" x14ac:dyDescent="0.2"/>
    <row r="54" s="60" customFormat="1" x14ac:dyDescent="0.2"/>
    <row r="55" s="60" customFormat="1" x14ac:dyDescent="0.2"/>
    <row r="56" s="60" customFormat="1" x14ac:dyDescent="0.2"/>
    <row r="57" s="60" customFormat="1" x14ac:dyDescent="0.2"/>
    <row r="58" s="60" customFormat="1" x14ac:dyDescent="0.2"/>
    <row r="59" s="60" customFormat="1" x14ac:dyDescent="0.2"/>
    <row r="60" s="60" customFormat="1" x14ac:dyDescent="0.2"/>
    <row r="61" s="60" customFormat="1" x14ac:dyDescent="0.2"/>
    <row r="62" s="60" customFormat="1" x14ac:dyDescent="0.2"/>
    <row r="63" s="60" customFormat="1" x14ac:dyDescent="0.2"/>
    <row r="64" s="60" customFormat="1" x14ac:dyDescent="0.2"/>
    <row r="65" s="60" customFormat="1" x14ac:dyDescent="0.2"/>
    <row r="66" s="60" customFormat="1" x14ac:dyDescent="0.2"/>
    <row r="67" s="60" customFormat="1" x14ac:dyDescent="0.2"/>
    <row r="68" s="60" customFormat="1" x14ac:dyDescent="0.2"/>
    <row r="69" s="60" customFormat="1" x14ac:dyDescent="0.2"/>
    <row r="70" s="60" customFormat="1" x14ac:dyDescent="0.2"/>
  </sheetData>
  <sheetProtection sheet="1" formatColumns="0" formatRows="0" insertColumns="0" insertRows="0"/>
  <mergeCells count="26">
    <mergeCell ref="Q4:R4"/>
    <mergeCell ref="E5:F5"/>
    <mergeCell ref="G5:H5"/>
    <mergeCell ref="I5:J5"/>
    <mergeCell ref="K5:L5"/>
    <mergeCell ref="M5:N5"/>
    <mergeCell ref="O5:P5"/>
    <mergeCell ref="Q5:R5"/>
    <mergeCell ref="A3:P3"/>
    <mergeCell ref="A4:A6"/>
    <mergeCell ref="B4:B6"/>
    <mergeCell ref="C4:C6"/>
    <mergeCell ref="E4:F4"/>
    <mergeCell ref="G4:H4"/>
    <mergeCell ref="I4:J4"/>
    <mergeCell ref="K4:L4"/>
    <mergeCell ref="M4:N4"/>
    <mergeCell ref="O4:P4"/>
    <mergeCell ref="E1:F1"/>
    <mergeCell ref="G1:H1"/>
    <mergeCell ref="J1:L1"/>
    <mergeCell ref="M1:N1"/>
    <mergeCell ref="E2:F2"/>
    <mergeCell ref="G2:H2"/>
    <mergeCell ref="J2:L2"/>
    <mergeCell ref="M2:N2"/>
  </mergeCells>
  <conditionalFormatting sqref="F8">
    <cfRule type="cellIs" dxfId="447" priority="112" stopIfTrue="1" operator="greaterThan">
      <formula>$E$8</formula>
    </cfRule>
  </conditionalFormatting>
  <conditionalFormatting sqref="F9">
    <cfRule type="cellIs" dxfId="446" priority="111" stopIfTrue="1" operator="greaterThan">
      <formula>$E$9</formula>
    </cfRule>
  </conditionalFormatting>
  <conditionalFormatting sqref="F10">
    <cfRule type="cellIs" dxfId="445" priority="110" stopIfTrue="1" operator="greaterThan">
      <formula>$E$10</formula>
    </cfRule>
  </conditionalFormatting>
  <conditionalFormatting sqref="F11">
    <cfRule type="cellIs" dxfId="444" priority="109" stopIfTrue="1" operator="greaterThan">
      <formula>$E$11</formula>
    </cfRule>
  </conditionalFormatting>
  <conditionalFormatting sqref="F12">
    <cfRule type="cellIs" dxfId="443" priority="108" stopIfTrue="1" operator="greaterThan">
      <formula>$E$12</formula>
    </cfRule>
  </conditionalFormatting>
  <conditionalFormatting sqref="F13">
    <cfRule type="cellIs" dxfId="442" priority="107" stopIfTrue="1" operator="greaterThan">
      <formula>$E$13</formula>
    </cfRule>
  </conditionalFormatting>
  <conditionalFormatting sqref="F14">
    <cfRule type="cellIs" dxfId="441" priority="106" stopIfTrue="1" operator="greaterThan">
      <formula>$E$14</formula>
    </cfRule>
  </conditionalFormatting>
  <conditionalFormatting sqref="F15">
    <cfRule type="cellIs" dxfId="440" priority="105" stopIfTrue="1" operator="greaterThan">
      <formula>$E$15</formula>
    </cfRule>
  </conditionalFormatting>
  <conditionalFormatting sqref="F16">
    <cfRule type="cellIs" dxfId="439" priority="104" stopIfTrue="1" operator="greaterThan">
      <formula>$E$16</formula>
    </cfRule>
  </conditionalFormatting>
  <conditionalFormatting sqref="F17">
    <cfRule type="cellIs" dxfId="438" priority="103" stopIfTrue="1" operator="greaterThan">
      <formula>$E$17</formula>
    </cfRule>
  </conditionalFormatting>
  <conditionalFormatting sqref="F18">
    <cfRule type="cellIs" dxfId="437" priority="102" stopIfTrue="1" operator="greaterThan">
      <formula>$E$18</formula>
    </cfRule>
  </conditionalFormatting>
  <conditionalFormatting sqref="F19">
    <cfRule type="cellIs" dxfId="436" priority="101" stopIfTrue="1" operator="greaterThan">
      <formula>$E$19</formula>
    </cfRule>
  </conditionalFormatting>
  <conditionalFormatting sqref="F20">
    <cfRule type="cellIs" dxfId="435" priority="100" stopIfTrue="1" operator="greaterThan">
      <formula>$E$20</formula>
    </cfRule>
  </conditionalFormatting>
  <conditionalFormatting sqref="F21">
    <cfRule type="cellIs" dxfId="434" priority="99" stopIfTrue="1" operator="greaterThan">
      <formula>$E$21</formula>
    </cfRule>
  </conditionalFormatting>
  <conditionalFormatting sqref="F22">
    <cfRule type="cellIs" dxfId="433" priority="98" stopIfTrue="1" operator="greaterThan">
      <formula>$E$22</formula>
    </cfRule>
  </conditionalFormatting>
  <conditionalFormatting sqref="F23">
    <cfRule type="cellIs" dxfId="432" priority="97" stopIfTrue="1" operator="greaterThan">
      <formula>$E$23</formula>
    </cfRule>
  </conditionalFormatting>
  <conditionalFormatting sqref="H8">
    <cfRule type="cellIs" dxfId="431" priority="96" stopIfTrue="1" operator="greaterThan">
      <formula>$G$8</formula>
    </cfRule>
  </conditionalFormatting>
  <conditionalFormatting sqref="H9">
    <cfRule type="cellIs" dxfId="430" priority="95" stopIfTrue="1" operator="greaterThan">
      <formula>$G$9</formula>
    </cfRule>
  </conditionalFormatting>
  <conditionalFormatting sqref="H10">
    <cfRule type="cellIs" dxfId="429" priority="94" stopIfTrue="1" operator="greaterThan">
      <formula>$G$10</formula>
    </cfRule>
  </conditionalFormatting>
  <conditionalFormatting sqref="H11">
    <cfRule type="cellIs" dxfId="428" priority="93" stopIfTrue="1" operator="greaterThan">
      <formula>$G$11</formula>
    </cfRule>
  </conditionalFormatting>
  <conditionalFormatting sqref="H12">
    <cfRule type="cellIs" dxfId="427" priority="92" stopIfTrue="1" operator="greaterThan">
      <formula>$G$12</formula>
    </cfRule>
  </conditionalFormatting>
  <conditionalFormatting sqref="H13">
    <cfRule type="cellIs" dxfId="426" priority="91" stopIfTrue="1" operator="greaterThan">
      <formula>$G$13</formula>
    </cfRule>
  </conditionalFormatting>
  <conditionalFormatting sqref="H14">
    <cfRule type="cellIs" dxfId="425" priority="90" stopIfTrue="1" operator="greaterThan">
      <formula>$G$14</formula>
    </cfRule>
  </conditionalFormatting>
  <conditionalFormatting sqref="H15">
    <cfRule type="cellIs" dxfId="424" priority="89" stopIfTrue="1" operator="greaterThan">
      <formula>$G$15</formula>
    </cfRule>
  </conditionalFormatting>
  <conditionalFormatting sqref="H16">
    <cfRule type="cellIs" dxfId="423" priority="88" stopIfTrue="1" operator="greaterThan">
      <formula>$G$16</formula>
    </cfRule>
  </conditionalFormatting>
  <conditionalFormatting sqref="H17">
    <cfRule type="cellIs" dxfId="422" priority="87" stopIfTrue="1" operator="greaterThan">
      <formula>$G$17</formula>
    </cfRule>
  </conditionalFormatting>
  <conditionalFormatting sqref="H18">
    <cfRule type="cellIs" dxfId="421" priority="86" stopIfTrue="1" operator="greaterThan">
      <formula>$G$18</formula>
    </cfRule>
  </conditionalFormatting>
  <conditionalFormatting sqref="H19">
    <cfRule type="cellIs" dxfId="420" priority="85" stopIfTrue="1" operator="greaterThan">
      <formula>$G$19</formula>
    </cfRule>
  </conditionalFormatting>
  <conditionalFormatting sqref="H20">
    <cfRule type="cellIs" dxfId="419" priority="84" stopIfTrue="1" operator="greaterThan">
      <formula>$G$20</formula>
    </cfRule>
  </conditionalFormatting>
  <conditionalFormatting sqref="H21">
    <cfRule type="cellIs" dxfId="418" priority="83" stopIfTrue="1" operator="greaterThan">
      <formula>$G$21</formula>
    </cfRule>
  </conditionalFormatting>
  <conditionalFormatting sqref="H22">
    <cfRule type="cellIs" dxfId="417" priority="82" stopIfTrue="1" operator="greaterThan">
      <formula>$G$22</formula>
    </cfRule>
  </conditionalFormatting>
  <conditionalFormatting sqref="H23">
    <cfRule type="cellIs" dxfId="416" priority="81" stopIfTrue="1" operator="greaterThan">
      <formula>$G$23</formula>
    </cfRule>
  </conditionalFormatting>
  <conditionalFormatting sqref="J8">
    <cfRule type="cellIs" dxfId="415" priority="80" stopIfTrue="1" operator="greaterThan">
      <formula>$I$8</formula>
    </cfRule>
  </conditionalFormatting>
  <conditionalFormatting sqref="J9">
    <cfRule type="cellIs" dxfId="414" priority="79" stopIfTrue="1" operator="greaterThan">
      <formula>$I$9</formula>
    </cfRule>
  </conditionalFormatting>
  <conditionalFormatting sqref="J10">
    <cfRule type="cellIs" dxfId="413" priority="78" stopIfTrue="1" operator="greaterThan">
      <formula>$I$10</formula>
    </cfRule>
  </conditionalFormatting>
  <conditionalFormatting sqref="J11">
    <cfRule type="cellIs" dxfId="412" priority="77" stopIfTrue="1" operator="greaterThan">
      <formula>$I$11</formula>
    </cfRule>
  </conditionalFormatting>
  <conditionalFormatting sqref="J12">
    <cfRule type="cellIs" dxfId="411" priority="76" stopIfTrue="1" operator="greaterThan">
      <formula>$I$12</formula>
    </cfRule>
  </conditionalFormatting>
  <conditionalFormatting sqref="J13">
    <cfRule type="cellIs" dxfId="410" priority="75" stopIfTrue="1" operator="greaterThan">
      <formula>$I$13</formula>
    </cfRule>
  </conditionalFormatting>
  <conditionalFormatting sqref="J14">
    <cfRule type="cellIs" dxfId="409" priority="74" stopIfTrue="1" operator="greaterThan">
      <formula>$I$14</formula>
    </cfRule>
  </conditionalFormatting>
  <conditionalFormatting sqref="J15">
    <cfRule type="cellIs" dxfId="408" priority="73" stopIfTrue="1" operator="greaterThan">
      <formula>$I$15</formula>
    </cfRule>
  </conditionalFormatting>
  <conditionalFormatting sqref="J16">
    <cfRule type="cellIs" dxfId="407" priority="72" stopIfTrue="1" operator="greaterThan">
      <formula>$I$16</formula>
    </cfRule>
  </conditionalFormatting>
  <conditionalFormatting sqref="J17">
    <cfRule type="cellIs" dxfId="406" priority="71" stopIfTrue="1" operator="greaterThan">
      <formula>$I$17</formula>
    </cfRule>
  </conditionalFormatting>
  <conditionalFormatting sqref="J18">
    <cfRule type="cellIs" dxfId="405" priority="70" stopIfTrue="1" operator="greaterThan">
      <formula>$I$18</formula>
    </cfRule>
  </conditionalFormatting>
  <conditionalFormatting sqref="J19">
    <cfRule type="cellIs" dxfId="404" priority="69" stopIfTrue="1" operator="greaterThan">
      <formula>$I$19</formula>
    </cfRule>
  </conditionalFormatting>
  <conditionalFormatting sqref="J20">
    <cfRule type="cellIs" dxfId="403" priority="68" stopIfTrue="1" operator="greaterThan">
      <formula>$I$20</formula>
    </cfRule>
  </conditionalFormatting>
  <conditionalFormatting sqref="J21">
    <cfRule type="cellIs" dxfId="402" priority="67" stopIfTrue="1" operator="greaterThan">
      <formula>$I$21</formula>
    </cfRule>
  </conditionalFormatting>
  <conditionalFormatting sqref="J22">
    <cfRule type="cellIs" dxfId="401" priority="66" stopIfTrue="1" operator="greaterThan">
      <formula>$I$22</formula>
    </cfRule>
  </conditionalFormatting>
  <conditionalFormatting sqref="J23">
    <cfRule type="cellIs" dxfId="400" priority="65" stopIfTrue="1" operator="greaterThan">
      <formula>$I$23</formula>
    </cfRule>
  </conditionalFormatting>
  <conditionalFormatting sqref="L8">
    <cfRule type="cellIs" dxfId="399" priority="64" stopIfTrue="1" operator="greaterThan">
      <formula>$K$8</formula>
    </cfRule>
  </conditionalFormatting>
  <conditionalFormatting sqref="L9">
    <cfRule type="cellIs" dxfId="398" priority="63" stopIfTrue="1" operator="greaterThan">
      <formula>$K$9</formula>
    </cfRule>
  </conditionalFormatting>
  <conditionalFormatting sqref="L10">
    <cfRule type="cellIs" dxfId="397" priority="62" stopIfTrue="1" operator="greaterThan">
      <formula>$K$10</formula>
    </cfRule>
  </conditionalFormatting>
  <conditionalFormatting sqref="L11">
    <cfRule type="cellIs" dxfId="396" priority="61" stopIfTrue="1" operator="greaterThan">
      <formula>$K$11</formula>
    </cfRule>
  </conditionalFormatting>
  <conditionalFormatting sqref="L12">
    <cfRule type="cellIs" dxfId="395" priority="60" stopIfTrue="1" operator="greaterThan">
      <formula>$K$12</formula>
    </cfRule>
  </conditionalFormatting>
  <conditionalFormatting sqref="L13">
    <cfRule type="cellIs" dxfId="394" priority="59" stopIfTrue="1" operator="greaterThan">
      <formula>$K$13</formula>
    </cfRule>
  </conditionalFormatting>
  <conditionalFormatting sqref="L14">
    <cfRule type="cellIs" dxfId="393" priority="58" stopIfTrue="1" operator="greaterThan">
      <formula>$K$14</formula>
    </cfRule>
  </conditionalFormatting>
  <conditionalFormatting sqref="L15">
    <cfRule type="cellIs" dxfId="392" priority="57" stopIfTrue="1" operator="greaterThan">
      <formula>$K$15</formula>
    </cfRule>
  </conditionalFormatting>
  <conditionalFormatting sqref="L16">
    <cfRule type="cellIs" dxfId="391" priority="56" stopIfTrue="1" operator="greaterThan">
      <formula>$K$16</formula>
    </cfRule>
  </conditionalFormatting>
  <conditionalFormatting sqref="L17">
    <cfRule type="cellIs" dxfId="390" priority="55" stopIfTrue="1" operator="greaterThan">
      <formula>$K$17</formula>
    </cfRule>
  </conditionalFormatting>
  <conditionalFormatting sqref="L18">
    <cfRule type="cellIs" dxfId="389" priority="54" stopIfTrue="1" operator="greaterThan">
      <formula>$K$18</formula>
    </cfRule>
  </conditionalFormatting>
  <conditionalFormatting sqref="L19">
    <cfRule type="cellIs" dxfId="388" priority="53" stopIfTrue="1" operator="greaterThan">
      <formula>$K$19</formula>
    </cfRule>
  </conditionalFormatting>
  <conditionalFormatting sqref="L20">
    <cfRule type="cellIs" dxfId="387" priority="52" stopIfTrue="1" operator="greaterThan">
      <formula>$K$20</formula>
    </cfRule>
  </conditionalFormatting>
  <conditionalFormatting sqref="L21">
    <cfRule type="cellIs" dxfId="386" priority="51" stopIfTrue="1" operator="greaterThan">
      <formula>$K$21</formula>
    </cfRule>
  </conditionalFormatting>
  <conditionalFormatting sqref="L22">
    <cfRule type="cellIs" dxfId="385" priority="50" stopIfTrue="1" operator="greaterThan">
      <formula>$K$22</formula>
    </cfRule>
  </conditionalFormatting>
  <conditionalFormatting sqref="L23">
    <cfRule type="cellIs" dxfId="384" priority="49" stopIfTrue="1" operator="greaterThan">
      <formula>$K$23</formula>
    </cfRule>
  </conditionalFormatting>
  <conditionalFormatting sqref="N8">
    <cfRule type="cellIs" dxfId="383" priority="48" stopIfTrue="1" operator="greaterThan">
      <formula>$M$8</formula>
    </cfRule>
  </conditionalFormatting>
  <conditionalFormatting sqref="N9">
    <cfRule type="cellIs" dxfId="382" priority="47" stopIfTrue="1" operator="greaterThan">
      <formula>$M$9</formula>
    </cfRule>
  </conditionalFormatting>
  <conditionalFormatting sqref="N10">
    <cfRule type="cellIs" dxfId="381" priority="46" stopIfTrue="1" operator="greaterThan">
      <formula>$M$10</formula>
    </cfRule>
  </conditionalFormatting>
  <conditionalFormatting sqref="N11">
    <cfRule type="cellIs" dxfId="380" priority="45" stopIfTrue="1" operator="greaterThan">
      <formula>$M$11</formula>
    </cfRule>
  </conditionalFormatting>
  <conditionalFormatting sqref="N12">
    <cfRule type="cellIs" dxfId="379" priority="44" stopIfTrue="1" operator="greaterThan">
      <formula>$M$12</formula>
    </cfRule>
  </conditionalFormatting>
  <conditionalFormatting sqref="N13">
    <cfRule type="cellIs" dxfId="378" priority="43" stopIfTrue="1" operator="greaterThan">
      <formula>$M$13</formula>
    </cfRule>
  </conditionalFormatting>
  <conditionalFormatting sqref="N14">
    <cfRule type="cellIs" dxfId="377" priority="42" stopIfTrue="1" operator="greaterThan">
      <formula>$M$14</formula>
    </cfRule>
  </conditionalFormatting>
  <conditionalFormatting sqref="N15">
    <cfRule type="cellIs" dxfId="376" priority="41" stopIfTrue="1" operator="greaterThan">
      <formula>$M$15</formula>
    </cfRule>
  </conditionalFormatting>
  <conditionalFormatting sqref="N16">
    <cfRule type="cellIs" dxfId="375" priority="40" stopIfTrue="1" operator="greaterThan">
      <formula>$M$16</formula>
    </cfRule>
  </conditionalFormatting>
  <conditionalFormatting sqref="N17">
    <cfRule type="cellIs" dxfId="374" priority="39" stopIfTrue="1" operator="greaterThan">
      <formula>$M$17</formula>
    </cfRule>
  </conditionalFormatting>
  <conditionalFormatting sqref="N18">
    <cfRule type="cellIs" dxfId="373" priority="38" stopIfTrue="1" operator="greaterThan">
      <formula>$M$18</formula>
    </cfRule>
  </conditionalFormatting>
  <conditionalFormatting sqref="N19">
    <cfRule type="cellIs" dxfId="372" priority="37" stopIfTrue="1" operator="greaterThan">
      <formula>$M$19</formula>
    </cfRule>
  </conditionalFormatting>
  <conditionalFormatting sqref="N20">
    <cfRule type="cellIs" dxfId="371" priority="36" stopIfTrue="1" operator="greaterThan">
      <formula>$M$20</formula>
    </cfRule>
  </conditionalFormatting>
  <conditionalFormatting sqref="N21">
    <cfRule type="cellIs" dxfId="370" priority="35" stopIfTrue="1" operator="greaterThan">
      <formula>$M$21</formula>
    </cfRule>
  </conditionalFormatting>
  <conditionalFormatting sqref="N22">
    <cfRule type="cellIs" dxfId="369" priority="34" stopIfTrue="1" operator="greaterThan">
      <formula>$M$22</formula>
    </cfRule>
  </conditionalFormatting>
  <conditionalFormatting sqref="N23">
    <cfRule type="cellIs" dxfId="368" priority="33" stopIfTrue="1" operator="greaterThan">
      <formula>$M$23</formula>
    </cfRule>
  </conditionalFormatting>
  <conditionalFormatting sqref="P8">
    <cfRule type="cellIs" dxfId="367" priority="32" stopIfTrue="1" operator="greaterThan">
      <formula>$O$8</formula>
    </cfRule>
  </conditionalFormatting>
  <conditionalFormatting sqref="P9">
    <cfRule type="cellIs" dxfId="366" priority="31" stopIfTrue="1" operator="greaterThan">
      <formula>$O$9</formula>
    </cfRule>
  </conditionalFormatting>
  <conditionalFormatting sqref="P10">
    <cfRule type="cellIs" dxfId="365" priority="30" stopIfTrue="1" operator="greaterThan">
      <formula>$O$10</formula>
    </cfRule>
  </conditionalFormatting>
  <conditionalFormatting sqref="P11">
    <cfRule type="cellIs" dxfId="364" priority="29" stopIfTrue="1" operator="greaterThan">
      <formula>$O$11</formula>
    </cfRule>
  </conditionalFormatting>
  <conditionalFormatting sqref="P12">
    <cfRule type="cellIs" dxfId="363" priority="28" stopIfTrue="1" operator="greaterThan">
      <formula>$O$12</formula>
    </cfRule>
  </conditionalFormatting>
  <conditionalFormatting sqref="P13">
    <cfRule type="cellIs" dxfId="362" priority="27" stopIfTrue="1" operator="greaterThan">
      <formula>$O$13</formula>
    </cfRule>
  </conditionalFormatting>
  <conditionalFormatting sqref="P14">
    <cfRule type="cellIs" dxfId="361" priority="26" stopIfTrue="1" operator="greaterThan">
      <formula>$O$14</formula>
    </cfRule>
  </conditionalFormatting>
  <conditionalFormatting sqref="P15">
    <cfRule type="cellIs" dxfId="360" priority="25" stopIfTrue="1" operator="greaterThan">
      <formula>$O$15</formula>
    </cfRule>
  </conditionalFormatting>
  <conditionalFormatting sqref="P16">
    <cfRule type="cellIs" dxfId="359" priority="24" stopIfTrue="1" operator="greaterThan">
      <formula>$O$16</formula>
    </cfRule>
  </conditionalFormatting>
  <conditionalFormatting sqref="P17">
    <cfRule type="cellIs" dxfId="358" priority="23" stopIfTrue="1" operator="greaterThan">
      <formula>$O$17</formula>
    </cfRule>
  </conditionalFormatting>
  <conditionalFormatting sqref="P18">
    <cfRule type="cellIs" dxfId="357" priority="22" stopIfTrue="1" operator="greaterThan">
      <formula>$O$18</formula>
    </cfRule>
  </conditionalFormatting>
  <conditionalFormatting sqref="P19">
    <cfRule type="cellIs" dxfId="356" priority="21" stopIfTrue="1" operator="greaterThan">
      <formula>$O$19</formula>
    </cfRule>
  </conditionalFormatting>
  <conditionalFormatting sqref="P20">
    <cfRule type="cellIs" dxfId="355" priority="20" stopIfTrue="1" operator="greaterThan">
      <formula>$O$20</formula>
    </cfRule>
  </conditionalFormatting>
  <conditionalFormatting sqref="P21">
    <cfRule type="cellIs" dxfId="354" priority="19" stopIfTrue="1" operator="greaterThan">
      <formula>$O$21</formula>
    </cfRule>
  </conditionalFormatting>
  <conditionalFormatting sqref="P22">
    <cfRule type="cellIs" dxfId="353" priority="18" stopIfTrue="1" operator="greaterThan">
      <formula>$O$22</formula>
    </cfRule>
  </conditionalFormatting>
  <conditionalFormatting sqref="P23">
    <cfRule type="cellIs" dxfId="352" priority="17" stopIfTrue="1" operator="greaterThan">
      <formula>$O$23</formula>
    </cfRule>
  </conditionalFormatting>
  <conditionalFormatting sqref="R8">
    <cfRule type="cellIs" dxfId="351" priority="16" stopIfTrue="1" operator="greaterThan">
      <formula>$Q$8</formula>
    </cfRule>
  </conditionalFormatting>
  <conditionalFormatting sqref="R9">
    <cfRule type="cellIs" dxfId="350" priority="15" stopIfTrue="1" operator="greaterThan">
      <formula>$Q$9</formula>
    </cfRule>
  </conditionalFormatting>
  <conditionalFormatting sqref="R10">
    <cfRule type="cellIs" dxfId="349" priority="14" stopIfTrue="1" operator="greaterThan">
      <formula>$Q$10</formula>
    </cfRule>
  </conditionalFormatting>
  <conditionalFormatting sqref="R11">
    <cfRule type="cellIs" dxfId="348" priority="13" stopIfTrue="1" operator="greaterThan">
      <formula>$Q$11</formula>
    </cfRule>
  </conditionalFormatting>
  <conditionalFormatting sqref="R12">
    <cfRule type="cellIs" dxfId="347" priority="12" stopIfTrue="1" operator="greaterThan">
      <formula>$Q$12</formula>
    </cfRule>
  </conditionalFormatting>
  <conditionalFormatting sqref="R13">
    <cfRule type="cellIs" dxfId="346" priority="11" stopIfTrue="1" operator="greaterThan">
      <formula>$Q$13</formula>
    </cfRule>
  </conditionalFormatting>
  <conditionalFormatting sqref="R14">
    <cfRule type="cellIs" dxfId="345" priority="10" stopIfTrue="1" operator="greaterThan">
      <formula>$Q$14</formula>
    </cfRule>
  </conditionalFormatting>
  <conditionalFormatting sqref="R15">
    <cfRule type="cellIs" dxfId="344" priority="9" stopIfTrue="1" operator="greaterThan">
      <formula>$Q$15</formula>
    </cfRule>
  </conditionalFormatting>
  <conditionalFormatting sqref="R16">
    <cfRule type="cellIs" dxfId="343" priority="8" stopIfTrue="1" operator="greaterThan">
      <formula>$Q$16</formula>
    </cfRule>
  </conditionalFormatting>
  <conditionalFormatting sqref="R17">
    <cfRule type="cellIs" dxfId="342" priority="7" stopIfTrue="1" operator="greaterThan">
      <formula>$Q$17</formula>
    </cfRule>
  </conditionalFormatting>
  <conditionalFormatting sqref="R18">
    <cfRule type="cellIs" dxfId="341" priority="6" stopIfTrue="1" operator="greaterThan">
      <formula>$Q$18</formula>
    </cfRule>
  </conditionalFormatting>
  <conditionalFormatting sqref="R19">
    <cfRule type="cellIs" dxfId="340" priority="5" stopIfTrue="1" operator="greaterThan">
      <formula>$Q$19</formula>
    </cfRule>
  </conditionalFormatting>
  <conditionalFormatting sqref="R20">
    <cfRule type="cellIs" dxfId="339" priority="4" stopIfTrue="1" operator="greaterThan">
      <formula>$Q$20</formula>
    </cfRule>
  </conditionalFormatting>
  <conditionalFormatting sqref="R21">
    <cfRule type="cellIs" dxfId="338" priority="3" stopIfTrue="1" operator="greaterThan">
      <formula>$Q$21</formula>
    </cfRule>
  </conditionalFormatting>
  <conditionalFormatting sqref="R22">
    <cfRule type="cellIs" dxfId="337" priority="2" stopIfTrue="1" operator="greaterThan">
      <formula>$Q$22</formula>
    </cfRule>
  </conditionalFormatting>
  <conditionalFormatting sqref="R23">
    <cfRule type="cellIs" dxfId="336" priority="1" stopIfTrue="1" operator="greaterThan">
      <formula>$Q$23</formula>
    </cfRule>
  </conditionalFormatting>
  <printOptions horizontalCentered="1"/>
  <pageMargins left="0.75" right="0.75" top="0.5" bottom="0.46" header="0.25" footer="0.25"/>
  <pageSetup scale="75" orientation="landscape" r:id="rId1"/>
  <headerFooter alignWithMargins="0"/>
  <ignoredErrors>
    <ignoredError sqref="G7 Q7 O7 M7 K7 I7"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0"/>
  <sheetViews>
    <sheetView zoomScaleNormal="100" zoomScaleSheetLayoutView="100" workbookViewId="0">
      <selection activeCell="A25" sqref="A25"/>
    </sheetView>
  </sheetViews>
  <sheetFormatPr defaultColWidth="8.85546875" defaultRowHeight="12.75" x14ac:dyDescent="0.2"/>
  <cols>
    <col min="1" max="1" width="12.42578125" style="39" customWidth="1"/>
    <col min="2" max="3" width="10" style="39" customWidth="1"/>
    <col min="4" max="4" width="10" style="39" hidden="1" customWidth="1"/>
    <col min="5" max="12" width="9.42578125" style="39" customWidth="1"/>
    <col min="13" max="16384" width="8.85546875" style="39"/>
  </cols>
  <sheetData>
    <row r="1" spans="1:18" ht="21" customHeight="1" thickBot="1" x14ac:dyDescent="0.3">
      <c r="A1" s="35" t="s">
        <v>14</v>
      </c>
      <c r="B1" s="36"/>
      <c r="C1" s="64" t="str">
        <f>'Milestone Wells'!B11</f>
        <v>MW-4</v>
      </c>
      <c r="D1" s="37"/>
      <c r="E1" s="199" t="s">
        <v>53</v>
      </c>
      <c r="F1" s="200"/>
      <c r="G1" s="203" t="str">
        <f>'Milestone Wells'!B2</f>
        <v>ACME</v>
      </c>
      <c r="H1" s="204"/>
      <c r="I1" s="38"/>
      <c r="J1" s="199" t="s">
        <v>56</v>
      </c>
      <c r="K1" s="200"/>
      <c r="L1" s="200"/>
      <c r="M1" s="205">
        <f>'Milestone Wells'!H2</f>
        <v>40544</v>
      </c>
      <c r="N1" s="206"/>
    </row>
    <row r="2" spans="1:18" ht="18.75" thickBot="1" x14ac:dyDescent="0.3">
      <c r="A2" s="40"/>
      <c r="B2" s="41"/>
      <c r="C2" s="42"/>
      <c r="D2" s="42"/>
      <c r="E2" s="201" t="s">
        <v>54</v>
      </c>
      <c r="F2" s="202"/>
      <c r="G2" s="207">
        <f>'Milestone Wells'!B3</f>
        <v>123456789</v>
      </c>
      <c r="H2" s="208"/>
      <c r="I2" s="38"/>
      <c r="J2" s="201" t="s">
        <v>57</v>
      </c>
      <c r="K2" s="202"/>
      <c r="L2" s="202"/>
      <c r="M2" s="209">
        <f>'Milestone Wells'!H3</f>
        <v>40558</v>
      </c>
      <c r="N2" s="210"/>
    </row>
    <row r="3" spans="1:18" ht="18" customHeight="1" thickBot="1" x14ac:dyDescent="0.3">
      <c r="A3" s="181" t="s">
        <v>20</v>
      </c>
      <c r="B3" s="182"/>
      <c r="C3" s="182"/>
      <c r="D3" s="183"/>
      <c r="E3" s="182"/>
      <c r="F3" s="182"/>
      <c r="G3" s="182"/>
      <c r="H3" s="182"/>
      <c r="I3" s="182"/>
      <c r="J3" s="182"/>
      <c r="K3" s="182"/>
      <c r="L3" s="182"/>
      <c r="M3" s="182"/>
      <c r="N3" s="182"/>
      <c r="O3" s="182"/>
      <c r="P3" s="182"/>
      <c r="Q3" s="43"/>
      <c r="R3" s="44"/>
    </row>
    <row r="4" spans="1:18" ht="15.75" x14ac:dyDescent="0.25">
      <c r="A4" s="189" t="s">
        <v>16</v>
      </c>
      <c r="B4" s="192" t="s">
        <v>17</v>
      </c>
      <c r="C4" s="195" t="s">
        <v>25</v>
      </c>
      <c r="D4" s="45"/>
      <c r="E4" s="188" t="s">
        <v>21</v>
      </c>
      <c r="F4" s="184"/>
      <c r="G4" s="184" t="s">
        <v>23</v>
      </c>
      <c r="H4" s="184"/>
      <c r="I4" s="184" t="s">
        <v>22</v>
      </c>
      <c r="J4" s="184"/>
      <c r="K4" s="184" t="s">
        <v>24</v>
      </c>
      <c r="L4" s="184"/>
      <c r="M4" s="184" t="s">
        <v>26</v>
      </c>
      <c r="N4" s="184"/>
      <c r="O4" s="184" t="s">
        <v>27</v>
      </c>
      <c r="P4" s="184"/>
      <c r="Q4" s="184" t="s">
        <v>29</v>
      </c>
      <c r="R4" s="185"/>
    </row>
    <row r="5" spans="1:18" ht="22.5" customHeight="1" x14ac:dyDescent="0.2">
      <c r="A5" s="190"/>
      <c r="B5" s="193"/>
      <c r="C5" s="196"/>
      <c r="D5" s="45"/>
      <c r="E5" s="198" t="s">
        <v>7</v>
      </c>
      <c r="F5" s="186"/>
      <c r="G5" s="186" t="s">
        <v>59</v>
      </c>
      <c r="H5" s="186"/>
      <c r="I5" s="186" t="s">
        <v>28</v>
      </c>
      <c r="J5" s="186"/>
      <c r="K5" s="186" t="s">
        <v>12</v>
      </c>
      <c r="L5" s="186"/>
      <c r="M5" s="186" t="s">
        <v>4</v>
      </c>
      <c r="N5" s="186"/>
      <c r="O5" s="186" t="s">
        <v>30</v>
      </c>
      <c r="P5" s="186"/>
      <c r="Q5" s="186" t="s">
        <v>31</v>
      </c>
      <c r="R5" s="187"/>
    </row>
    <row r="6" spans="1:18" ht="24" customHeight="1" thickBot="1" x14ac:dyDescent="0.25">
      <c r="A6" s="191"/>
      <c r="B6" s="194"/>
      <c r="C6" s="197"/>
      <c r="D6" s="46"/>
      <c r="E6" s="47" t="s">
        <v>19</v>
      </c>
      <c r="F6" s="48" t="s">
        <v>18</v>
      </c>
      <c r="G6" s="48" t="s">
        <v>19</v>
      </c>
      <c r="H6" s="48" t="s">
        <v>18</v>
      </c>
      <c r="I6" s="48" t="s">
        <v>19</v>
      </c>
      <c r="J6" s="48" t="s">
        <v>18</v>
      </c>
      <c r="K6" s="48" t="s">
        <v>19</v>
      </c>
      <c r="L6" s="49" t="s">
        <v>18</v>
      </c>
      <c r="M6" s="48" t="s">
        <v>19</v>
      </c>
      <c r="N6" s="49" t="s">
        <v>18</v>
      </c>
      <c r="O6" s="48" t="s">
        <v>19</v>
      </c>
      <c r="P6" s="49" t="s">
        <v>18</v>
      </c>
      <c r="Q6" s="48" t="s">
        <v>19</v>
      </c>
      <c r="R6" s="50" t="s">
        <v>18</v>
      </c>
    </row>
    <row r="7" spans="1:18" x14ac:dyDescent="0.2">
      <c r="A7" s="65">
        <v>0</v>
      </c>
      <c r="B7" s="68">
        <f>'Milestone Wells'!H2</f>
        <v>40544</v>
      </c>
      <c r="C7" s="69">
        <v>0</v>
      </c>
      <c r="D7" s="70">
        <f>IF(C7="",A7,C7)</f>
        <v>0</v>
      </c>
      <c r="E7" s="34">
        <f>IF('Milestone Wells'!C11="","NA",'Milestone Wells'!C11)</f>
        <v>3200</v>
      </c>
      <c r="F7" s="102">
        <f>E7</f>
        <v>3200</v>
      </c>
      <c r="G7" s="32">
        <f>IF('Milestone Wells'!G11="","NA",'Milestone Wells'!G11)</f>
        <v>18350</v>
      </c>
      <c r="H7" s="102">
        <f>G7</f>
        <v>18350</v>
      </c>
      <c r="I7" s="32">
        <f>IF('Milestone Wells'!K11="","NA",'Milestone Wells'!K11)</f>
        <v>241</v>
      </c>
      <c r="J7" s="102">
        <f>I7</f>
        <v>241</v>
      </c>
      <c r="K7" s="32">
        <f>IF('Milestone Wells'!L11="","NA",'Milestone Wells'!L11)</f>
        <v>600</v>
      </c>
      <c r="L7" s="102">
        <f>K7</f>
        <v>600</v>
      </c>
      <c r="M7" s="71" t="str">
        <f>IF('Milestone Wells'!M11="","NA",'Milestone Wells'!M11)</f>
        <v>NA</v>
      </c>
      <c r="N7" s="102" t="str">
        <f>M7</f>
        <v>NA</v>
      </c>
      <c r="O7" s="71" t="str">
        <f>IF('Milestone Wells'!N11="","NA",'Milestone Wells'!N11)</f>
        <v>NA</v>
      </c>
      <c r="P7" s="102" t="str">
        <f>O7</f>
        <v>NA</v>
      </c>
      <c r="Q7" s="71" t="str">
        <f>IF('Milestone Wells'!O11="","NA",'Milestone Wells'!O11)</f>
        <v>NA</v>
      </c>
      <c r="R7" s="105" t="str">
        <f>Q7</f>
        <v>NA</v>
      </c>
    </row>
    <row r="8" spans="1:18" x14ac:dyDescent="0.2">
      <c r="A8" s="66">
        <v>0.25</v>
      </c>
      <c r="B8" s="92">
        <v>40649</v>
      </c>
      <c r="C8" s="75">
        <f>IF(B8="","",(B8-$M$2)/365)</f>
        <v>0.24931506849315069</v>
      </c>
      <c r="D8" s="51">
        <f t="shared" ref="D8:D23" si="0">IF(C8="",A8,C8)</f>
        <v>0.24931506849315069</v>
      </c>
      <c r="E8" s="73">
        <f>IF(E$7="NA","",IF(F$7&lt;E$24,"",IF($A8='Milestone Wells'!$C$37,E$24,IF(E7=E$24,E$24,IF(E$7&lt;E$24,"",E$7-(E$7-E$24)*($D8/'Milestone Wells'!$C$37))))))</f>
        <v>2801.2205479452055</v>
      </c>
      <c r="F8" s="103"/>
      <c r="G8" s="1">
        <f>IF(G$7="NA","",IF(H$7&lt;G$24,"",IF($A8='Milestone Wells'!$C$37,G$24,IF(G7=G$24,G$24,IF(G$7&lt;G$24,"",G$7-(G$7-G$24)*($D8/'Milestone Wells'!$C$37))))))</f>
        <v>16073.753424657534</v>
      </c>
      <c r="H8" s="103"/>
      <c r="I8" s="1">
        <f>IF(I$7="NA","",IF(J$7&lt;I$24,"",IF($A8='Milestone Wells'!$C$37,I$24,IF(I7=I$24,I$24,IF(I$7&lt;I$24,"",I$7-(I$7-I$24)*($D8/'Milestone Wells'!$C$37))))))</f>
        <v>219.68356164383562</v>
      </c>
      <c r="J8" s="103"/>
      <c r="K8" s="1">
        <f>IF(K$7="NA","",IF(L$7&lt;K$24,"",IF($A8='Milestone Wells'!$C$37,K$24,IF(K7=K$24,K$24,IF(K$7&lt;K$24,"",K$7-(K$7-K$24)*($D8/'Milestone Wells'!$C$37))))))</f>
        <v>527.69863013698625</v>
      </c>
      <c r="L8" s="103"/>
      <c r="M8" s="1" t="str">
        <f>IF(M$7="NA","",IF(N$7&lt;M$24,"",IF($A8='Milestone Wells'!$C$37,M$24,IF(M7=M$24,M$24,IF(M$7&lt;M$24,"",M$7-(M$7-M$24)*($D8/'Milestone Wells'!$C$37))))))</f>
        <v/>
      </c>
      <c r="N8" s="103"/>
      <c r="O8" s="1" t="str">
        <f>IF(O$7="NA","",IF(P$7&lt;O$24,"",IF($A8='Milestone Wells'!$C$37,O$24,IF(O7=O$24,O$24,IF(O$7&lt;O$24,"",O$7-(O$7-O$24)*($D8/'Milestone Wells'!$C$37))))))</f>
        <v/>
      </c>
      <c r="P8" s="103"/>
      <c r="Q8" s="1" t="str">
        <f>IF(Q$7="NA","",IF(R$7&lt;Q$24,"",IF($A8='Milestone Wells'!$C$37,Q$24,IF(Q7=Q$24,Q$24,IF(Q$7&lt;Q$24,"",Q$7-(Q$7-Q$24)*($D8/'Milestone Wells'!$C$37))))))</f>
        <v/>
      </c>
      <c r="R8" s="106"/>
    </row>
    <row r="9" spans="1:18" x14ac:dyDescent="0.2">
      <c r="A9" s="66">
        <v>0.5</v>
      </c>
      <c r="B9" s="92">
        <v>40760</v>
      </c>
      <c r="C9" s="75">
        <f t="shared" ref="C9:C23" si="1">IF(B9="","",(B9-$M$2)/365)</f>
        <v>0.55342465753424652</v>
      </c>
      <c r="D9" s="51">
        <f t="shared" si="0"/>
        <v>0.55342465753424652</v>
      </c>
      <c r="E9" s="73">
        <f>IF(E$7="NA","",IF(F$7&lt;E$24,"",IF($A9='Milestone Wells'!$C$37,E$24,IF(E8=E$24,E$24,IF(E$7&lt;E$24,"",E$7-(E$7-E$24)*($D9/'Milestone Wells'!$C$37))))))</f>
        <v>2314.7972602739728</v>
      </c>
      <c r="F9" s="103"/>
      <c r="G9" s="1">
        <f>IF(G$7="NA","",IF(H$7&lt;G$24,"",IF($A9='Milestone Wells'!$C$37,G$24,IF(G8=G$24,G$24,IF(G$7&lt;G$24,"",G$7-(G$7-G$24)*($D9/'Milestone Wells'!$C$37))))))</f>
        <v>13297.232876712329</v>
      </c>
      <c r="H9" s="103"/>
      <c r="I9" s="1">
        <f>IF(I$7="NA","",IF(J$7&lt;I$24,"",IF($A9='Milestone Wells'!$C$37,I$24,IF(I8=I$24,I$24,IF(I$7&lt;I$24,"",I$7-(I$7-I$24)*($D9/'Milestone Wells'!$C$37))))))</f>
        <v>193.68219178082194</v>
      </c>
      <c r="J9" s="103"/>
      <c r="K9" s="1">
        <f>IF(K$7="NA","",IF(L$7&lt;K$24,"",IF($A9='Milestone Wells'!$C$37,K$24,IF(K8=K$24,K$24,IF(K$7&lt;K$24,"",K$7-(K$7-K$24)*($D9/'Milestone Wells'!$C$37))))))</f>
        <v>439.50684931506851</v>
      </c>
      <c r="L9" s="103"/>
      <c r="M9" s="1" t="str">
        <f>IF(M$7="NA","",IF(N$7&lt;M$24,"",IF($A9='Milestone Wells'!$C$37,M$24,IF(M8=M$24,M$24,IF(M$7&lt;M$24,"",M$7-(M$7-M$24)*($D9/'Milestone Wells'!$C$37))))))</f>
        <v/>
      </c>
      <c r="N9" s="103"/>
      <c r="O9" s="1" t="str">
        <f>IF(O$7="NA","",IF(P$7&lt;O$24,"",IF($A9='Milestone Wells'!$C$37,O$24,IF(O8=O$24,O$24,IF(O$7&lt;O$24,"",O$7-(O$7-O$24)*($D9/'Milestone Wells'!$C$37))))))</f>
        <v/>
      </c>
      <c r="P9" s="103"/>
      <c r="Q9" s="1" t="str">
        <f>IF(Q$7="NA","",IF(R$7&lt;Q$24,"",IF($A9='Milestone Wells'!$C$37,Q$24,IF(Q8=Q$24,Q$24,IF(Q$7&lt;Q$24,"",Q$7-(Q$7-Q$24)*($D9/'Milestone Wells'!$C$37))))))</f>
        <v/>
      </c>
      <c r="R9" s="106"/>
    </row>
    <row r="10" spans="1:18" x14ac:dyDescent="0.2">
      <c r="A10" s="66">
        <v>0.75</v>
      </c>
      <c r="B10" s="92">
        <v>40848</v>
      </c>
      <c r="C10" s="75">
        <f t="shared" si="1"/>
        <v>0.79452054794520544</v>
      </c>
      <c r="D10" s="51">
        <f t="shared" si="0"/>
        <v>0.79452054794520544</v>
      </c>
      <c r="E10" s="73">
        <f>IF(E$7="NA","",IF(F$7&lt;E$24,"",IF($A10='Milestone Wells'!$C$37,E$24,IF(E9=E$24,E$24,IF(E$7&lt;E$24,"",E$7-(E$7-E$24)*($D10/'Milestone Wells'!$C$37))))))</f>
        <v>1929.1643835616439</v>
      </c>
      <c r="F10" s="103"/>
      <c r="G10" s="1">
        <f>IF(G$7="NA","",IF(H$7&lt;G$24,"",IF($A10='Milestone Wells'!$C$37,G$24,IF(G9=G$24,G$24,IF(G$7&lt;G$24,"",G$7-(G$7-G$24)*($D10/'Milestone Wells'!$C$37))))))</f>
        <v>11096.027397260274</v>
      </c>
      <c r="H10" s="103"/>
      <c r="I10" s="1">
        <f>IF(I$7="NA","",IF(J$7&lt;I$24,"",IF($A10='Milestone Wells'!$C$37,I$24,IF(I9=I$24,I$24,IF(I$7&lt;I$24,"",I$7-(I$7-I$24)*($D10/'Milestone Wells'!$C$37))))))</f>
        <v>173.06849315068493</v>
      </c>
      <c r="J10" s="103"/>
      <c r="K10" s="1">
        <f>IF(K$7="NA","",IF(L$7&lt;K$24,"",IF($A10='Milestone Wells'!$C$37,K$24,IF(K9=K$24,K$24,IF(K$7&lt;K$24,"",K$7-(K$7-K$24)*($D10/'Milestone Wells'!$C$37))))))</f>
        <v>369.58904109589042</v>
      </c>
      <c r="L10" s="103"/>
      <c r="M10" s="1" t="str">
        <f>IF(M$7="NA","",IF(N$7&lt;M$24,"",IF($A10='Milestone Wells'!$C$37,M$24,IF(M9=M$24,M$24,IF(M$7&lt;M$24,"",M$7-(M$7-M$24)*($D10/'Milestone Wells'!$C$37))))))</f>
        <v/>
      </c>
      <c r="N10" s="103"/>
      <c r="O10" s="1" t="str">
        <f>IF(O$7="NA","",IF(P$7&lt;O$24,"",IF($A10='Milestone Wells'!$C$37,O$24,IF(O9=O$24,O$24,IF(O$7&lt;O$24,"",O$7-(O$7-O$24)*($D10/'Milestone Wells'!$C$37))))))</f>
        <v/>
      </c>
      <c r="P10" s="103"/>
      <c r="Q10" s="1" t="str">
        <f>IF(Q$7="NA","",IF(R$7&lt;Q$24,"",IF($A10='Milestone Wells'!$C$37,Q$24,IF(Q9=Q$24,Q$24,IF(Q$7&lt;Q$24,"",Q$7-(Q$7-Q$24)*($D10/'Milestone Wells'!$C$37))))))</f>
        <v/>
      </c>
      <c r="R10" s="106"/>
    </row>
    <row r="11" spans="1:18" x14ac:dyDescent="0.2">
      <c r="A11" s="66">
        <v>1</v>
      </c>
      <c r="B11" s="92">
        <v>40941</v>
      </c>
      <c r="C11" s="75">
        <f t="shared" si="1"/>
        <v>1.0493150684931507</v>
      </c>
      <c r="D11" s="51">
        <f t="shared" si="0"/>
        <v>1.0493150684931507</v>
      </c>
      <c r="E11" s="73">
        <f>IF(E$7="NA","",IF(F$7&lt;E$24,"",IF($A11='Milestone Wells'!$C$37,E$24,IF(E10=E$24,E$24,IF(E$7&lt;E$24,"",E$7-(E$7-E$24)*($D11/'Milestone Wells'!$C$37))))))</f>
        <v>1521.6205479452055</v>
      </c>
      <c r="F11" s="103"/>
      <c r="G11" s="1">
        <f>IF(G$7="NA","",IF(H$7&lt;G$24,"",IF($A11='Milestone Wells'!$C$37,G$24,IF(G10=G$24,G$24,IF(G$7&lt;G$24,"",G$7-(G$7-G$24)*($D11/'Milestone Wells'!$C$37))))))</f>
        <v>8769.7534246575342</v>
      </c>
      <c r="H11" s="103"/>
      <c r="I11" s="1">
        <f>IF(I$7="NA","",IF(J$7&lt;I$24,"",IF($A11='Milestone Wells'!$C$37,I$24,IF(I10=I$24,I$24,IF(I$7&lt;I$24,"",I$7-(I$7-I$24)*($D11/'Milestone Wells'!$C$37))))))</f>
        <v>151.28356164383561</v>
      </c>
      <c r="J11" s="103"/>
      <c r="K11" s="1">
        <f>IF(K$7="NA","",IF(L$7&lt;K$24,"",IF($A11='Milestone Wells'!$C$37,K$24,IF(K10=K$24,K$24,IF(K$7&lt;K$24,"",K$7-(K$7-K$24)*($D11/'Milestone Wells'!$C$37))))))</f>
        <v>295.69863013698631</v>
      </c>
      <c r="L11" s="103"/>
      <c r="M11" s="1" t="str">
        <f>IF(M$7="NA","",IF(N$7&lt;M$24,"",IF($A11='Milestone Wells'!$C$37,M$24,IF(M10=M$24,M$24,IF(M$7&lt;M$24,"",M$7-(M$7-M$24)*($D11/'Milestone Wells'!$C$37))))))</f>
        <v/>
      </c>
      <c r="N11" s="103"/>
      <c r="O11" s="1" t="str">
        <f>IF(O$7="NA","",IF(P$7&lt;O$24,"",IF($A11='Milestone Wells'!$C$37,O$24,IF(O10=O$24,O$24,IF(O$7&lt;O$24,"",O$7-(O$7-O$24)*($D11/'Milestone Wells'!$C$37))))))</f>
        <v/>
      </c>
      <c r="P11" s="103"/>
      <c r="Q11" s="1" t="str">
        <f>IF(Q$7="NA","",IF(R$7&lt;Q$24,"",IF($A11='Milestone Wells'!$C$37,Q$24,IF(Q10=Q$24,Q$24,IF(Q$7&lt;Q$24,"",Q$7-(Q$7-Q$24)*($D11/'Milestone Wells'!$C$37))))))</f>
        <v/>
      </c>
      <c r="R11" s="106"/>
    </row>
    <row r="12" spans="1:18" x14ac:dyDescent="0.2">
      <c r="A12" s="66">
        <v>1.25</v>
      </c>
      <c r="B12" s="92"/>
      <c r="C12" s="75" t="str">
        <f t="shared" si="1"/>
        <v/>
      </c>
      <c r="D12" s="51">
        <f t="shared" si="0"/>
        <v>1.25</v>
      </c>
      <c r="E12" s="73">
        <f>IF(E$7="NA","",IF(F$7&lt;E$24,"",IF($A12='Milestone Wells'!$C$37,E$24,IF(E11=E$24,E$24,IF(E$7&lt;E$24,"",E$7-(E$7-E$24)*($D12/'Milestone Wells'!$C$37))))))</f>
        <v>1200.625</v>
      </c>
      <c r="F12" s="103"/>
      <c r="G12" s="1">
        <f>IF(G$7="NA","",IF(H$7&lt;G$24,"",IF($A12='Milestone Wells'!$C$37,G$24,IF(G11=G$24,G$24,IF(G$7&lt;G$24,"",G$7-(G$7-G$24)*($D12/'Milestone Wells'!$C$37))))))</f>
        <v>6937.5</v>
      </c>
      <c r="H12" s="103"/>
      <c r="I12" s="1">
        <f>IF(I$7="NA","",IF(J$7&lt;I$24,"",IF($A12='Milestone Wells'!$C$37,I$24,IF(I11=I$24,I$24,IF(I$7&lt;I$24,"",I$7-(I$7-I$24)*($D12/'Milestone Wells'!$C$37))))))</f>
        <v>134.125</v>
      </c>
      <c r="J12" s="103"/>
      <c r="K12" s="1">
        <f>IF(K$7="NA","",IF(L$7&lt;K$24,"",IF($A12='Milestone Wells'!$C$37,K$24,IF(K11=K$24,K$24,IF(K$7&lt;K$24,"",K$7-(K$7-K$24)*($D12/'Milestone Wells'!$C$37))))))</f>
        <v>237.5</v>
      </c>
      <c r="L12" s="103"/>
      <c r="M12" s="1" t="str">
        <f>IF(M$7="NA","",IF(N$7&lt;M$24,"",IF($A12='Milestone Wells'!$C$37,M$24,IF(M11=M$24,M$24,IF(M$7&lt;M$24,"",M$7-(M$7-M$24)*($D12/'Milestone Wells'!$C$37))))))</f>
        <v/>
      </c>
      <c r="N12" s="103"/>
      <c r="O12" s="1" t="str">
        <f>IF(O$7="NA","",IF(P$7&lt;O$24,"",IF($A12='Milestone Wells'!$C$37,O$24,IF(O11=O$24,O$24,IF(O$7&lt;O$24,"",O$7-(O$7-O$24)*($D12/'Milestone Wells'!$C$37))))))</f>
        <v/>
      </c>
      <c r="P12" s="103"/>
      <c r="Q12" s="1" t="str">
        <f>IF(Q$7="NA","",IF(R$7&lt;Q$24,"",IF($A12='Milestone Wells'!$C$37,Q$24,IF(Q11=Q$24,Q$24,IF(Q$7&lt;Q$24,"",Q$7-(Q$7-Q$24)*($D12/'Milestone Wells'!$C$37))))))</f>
        <v/>
      </c>
      <c r="R12" s="106"/>
    </row>
    <row r="13" spans="1:18" x14ac:dyDescent="0.2">
      <c r="A13" s="66">
        <v>1.5</v>
      </c>
      <c r="B13" s="92"/>
      <c r="C13" s="75" t="str">
        <f t="shared" si="1"/>
        <v/>
      </c>
      <c r="D13" s="51">
        <f t="shared" si="0"/>
        <v>1.5</v>
      </c>
      <c r="E13" s="73">
        <f>IF(E$7="NA","",IF(F$7&lt;E$24,"",IF($A13='Milestone Wells'!$C$37,E$24,IF(E12=E$24,E$24,IF(E$7&lt;E$24,"",E$7-(E$7-E$24)*($D13/'Milestone Wells'!$C$37))))))</f>
        <v>800.75</v>
      </c>
      <c r="F13" s="103"/>
      <c r="G13" s="1">
        <f>IF(G$7="NA","",IF(H$7&lt;G$24,"",IF($A13='Milestone Wells'!$C$37,G$24,IF(G12=G$24,G$24,IF(G$7&lt;G$24,"",G$7-(G$7-G$24)*($D13/'Milestone Wells'!$C$37))))))</f>
        <v>4655</v>
      </c>
      <c r="H13" s="103"/>
      <c r="I13" s="1">
        <f>IF(I$7="NA","",IF(J$7&lt;I$24,"",IF($A13='Milestone Wells'!$C$37,I$24,IF(I12=I$24,I$24,IF(I$7&lt;I$24,"",I$7-(I$7-I$24)*($D13/'Milestone Wells'!$C$37))))))</f>
        <v>112.75</v>
      </c>
      <c r="J13" s="103"/>
      <c r="K13" s="1">
        <f>IF(K$7="NA","",IF(L$7&lt;K$24,"",IF($A13='Milestone Wells'!$C$37,K$24,IF(K12=K$24,K$24,IF(K$7&lt;K$24,"",K$7-(K$7-K$24)*($D13/'Milestone Wells'!$C$37))))))</f>
        <v>165</v>
      </c>
      <c r="L13" s="103"/>
      <c r="M13" s="1" t="str">
        <f>IF(M$7="NA","",IF(N$7&lt;M$24,"",IF($A13='Milestone Wells'!$C$37,M$24,IF(M12=M$24,M$24,IF(M$7&lt;M$24,"",M$7-(M$7-M$24)*($D13/'Milestone Wells'!$C$37))))))</f>
        <v/>
      </c>
      <c r="N13" s="103"/>
      <c r="O13" s="1" t="str">
        <f>IF(O$7="NA","",IF(P$7&lt;O$24,"",IF($A13='Milestone Wells'!$C$37,O$24,IF(O12=O$24,O$24,IF(O$7&lt;O$24,"",O$7-(O$7-O$24)*($D13/'Milestone Wells'!$C$37))))))</f>
        <v/>
      </c>
      <c r="P13" s="103"/>
      <c r="Q13" s="1" t="str">
        <f>IF(Q$7="NA","",IF(R$7&lt;Q$24,"",IF($A13='Milestone Wells'!$C$37,Q$24,IF(Q12=Q$24,Q$24,IF(Q$7&lt;Q$24,"",Q$7-(Q$7-Q$24)*($D13/'Milestone Wells'!$C$37))))))</f>
        <v/>
      </c>
      <c r="R13" s="106"/>
    </row>
    <row r="14" spans="1:18" x14ac:dyDescent="0.2">
      <c r="A14" s="66">
        <v>1.75</v>
      </c>
      <c r="B14" s="92"/>
      <c r="C14" s="75" t="str">
        <f t="shared" si="1"/>
        <v/>
      </c>
      <c r="D14" s="51">
        <f t="shared" si="0"/>
        <v>1.75</v>
      </c>
      <c r="E14" s="73">
        <f>IF(E$7="NA","",IF(F$7&lt;E$24,"",IF($A14='Milestone Wells'!$C$37,E$24,IF(E13=E$24,E$24,IF(E$7&lt;E$24,"",E$7-(E$7-E$24)*($D14/'Milestone Wells'!$C$37))))))</f>
        <v>400.875</v>
      </c>
      <c r="F14" s="103"/>
      <c r="G14" s="1">
        <f>IF(G$7="NA","",IF(H$7&lt;G$24,"",IF($A14='Milestone Wells'!$C$37,G$24,IF(G13=G$24,G$24,IF(G$7&lt;G$24,"",G$7-(G$7-G$24)*($D14/'Milestone Wells'!$C$37))))))</f>
        <v>2372.5</v>
      </c>
      <c r="H14" s="103"/>
      <c r="I14" s="1">
        <f>IF(I$7="NA","",IF(J$7&lt;I$24,"",IF($A14='Milestone Wells'!$C$37,I$24,IF(I13=I$24,I$24,IF(I$7&lt;I$24,"",I$7-(I$7-I$24)*($D14/'Milestone Wells'!$C$37))))))</f>
        <v>91.375</v>
      </c>
      <c r="J14" s="103"/>
      <c r="K14" s="1">
        <f>IF(K$7="NA","",IF(L$7&lt;K$24,"",IF($A14='Milestone Wells'!$C$37,K$24,IF(K13=K$24,K$24,IF(K$7&lt;K$24,"",K$7-(K$7-K$24)*($D14/'Milestone Wells'!$C$37))))))</f>
        <v>92.5</v>
      </c>
      <c r="L14" s="103"/>
      <c r="M14" s="1" t="str">
        <f>IF(M$7="NA","",IF(N$7&lt;M$24,"",IF($A14='Milestone Wells'!$C$37,M$24,IF(M13=M$24,M$24,IF(M$7&lt;M$24,"",M$7-(M$7-M$24)*($D14/'Milestone Wells'!$C$37))))))</f>
        <v/>
      </c>
      <c r="N14" s="103"/>
      <c r="O14" s="1" t="str">
        <f>IF(O$7="NA","",IF(P$7&lt;O$24,"",IF($A14='Milestone Wells'!$C$37,O$24,IF(O13=O$24,O$24,IF(O$7&lt;O$24,"",O$7-(O$7-O$24)*($D14/'Milestone Wells'!$C$37))))))</f>
        <v/>
      </c>
      <c r="P14" s="103"/>
      <c r="Q14" s="1" t="str">
        <f>IF(Q$7="NA","",IF(R$7&lt;Q$24,"",IF($A14='Milestone Wells'!$C$37,Q$24,IF(Q13=Q$24,Q$24,IF(Q$7&lt;Q$24,"",Q$7-(Q$7-Q$24)*($D14/'Milestone Wells'!$C$37))))))</f>
        <v/>
      </c>
      <c r="R14" s="106"/>
    </row>
    <row r="15" spans="1:18" x14ac:dyDescent="0.2">
      <c r="A15" s="66">
        <v>2</v>
      </c>
      <c r="B15" s="92"/>
      <c r="C15" s="75" t="str">
        <f t="shared" si="1"/>
        <v/>
      </c>
      <c r="D15" s="51">
        <f t="shared" si="0"/>
        <v>2</v>
      </c>
      <c r="E15" s="73">
        <f>IF(E$7="NA","",IF(F$7&lt;E$24,"",IF($A15='Milestone Wells'!$C$37,E$24,IF(E14=E$24,E$24,IF(E$7&lt;E$24,"",E$7-(E$7-E$24)*($D15/'Milestone Wells'!$C$37))))))</f>
        <v>1</v>
      </c>
      <c r="F15" s="103"/>
      <c r="G15" s="1">
        <f>IF(G$7="NA","",IF(H$7&lt;G$24,"",IF($A15='Milestone Wells'!$C$37,G$24,IF(G14=G$24,G$24,IF(G$7&lt;G$24,"",G$7-(G$7-G$24)*($D15/'Milestone Wells'!$C$37))))))</f>
        <v>90</v>
      </c>
      <c r="H15" s="103"/>
      <c r="I15" s="1">
        <f>IF(I$7="NA","",IF(J$7&lt;I$24,"",IF($A15='Milestone Wells'!$C$37,I$24,IF(I14=I$24,I$24,IF(I$7&lt;I$24,"",I$7-(I$7-I$24)*($D15/'Milestone Wells'!$C$37))))))</f>
        <v>70</v>
      </c>
      <c r="J15" s="103"/>
      <c r="K15" s="1">
        <f>IF(K$7="NA","",IF(L$7&lt;K$24,"",IF($A15='Milestone Wells'!$C$37,K$24,IF(K14=K$24,K$24,IF(K$7&lt;K$24,"",K$7-(K$7-K$24)*($D15/'Milestone Wells'!$C$37))))))</f>
        <v>20</v>
      </c>
      <c r="L15" s="103"/>
      <c r="M15" s="1" t="str">
        <f>IF(M$7="NA","",IF(N$7&lt;M$24,"",IF($A15='Milestone Wells'!$C$37,M$24,IF(M14=M$24,M$24,IF(M$7&lt;M$24,"",M$7-(M$7-M$24)*($D15/'Milestone Wells'!$C$37))))))</f>
        <v/>
      </c>
      <c r="N15" s="103"/>
      <c r="O15" s="1" t="str">
        <f>IF(O$7="NA","",IF(P$7&lt;O$24,"",IF($A15='Milestone Wells'!$C$37,O$24,IF(O14=O$24,O$24,IF(O$7&lt;O$24,"",O$7-(O$7-O$24)*($D15/'Milestone Wells'!$C$37))))))</f>
        <v/>
      </c>
      <c r="P15" s="103"/>
      <c r="Q15" s="1" t="str">
        <f>IF(Q$7="NA","",IF(R$7&lt;Q$24,"",IF($A15='Milestone Wells'!$C$37,Q$24,IF(Q14=Q$24,Q$24,IF(Q$7&lt;Q$24,"",Q$7-(Q$7-Q$24)*($D15/'Milestone Wells'!$C$37))))))</f>
        <v/>
      </c>
      <c r="R15" s="106"/>
    </row>
    <row r="16" spans="1:18" x14ac:dyDescent="0.2">
      <c r="A16" s="66">
        <v>2.25</v>
      </c>
      <c r="B16" s="92"/>
      <c r="C16" s="75" t="str">
        <f t="shared" si="1"/>
        <v/>
      </c>
      <c r="D16" s="51">
        <f t="shared" si="0"/>
        <v>2.25</v>
      </c>
      <c r="E16" s="73">
        <f>IF(E$7="NA","",IF(F$7&lt;E$24,"",IF($A16='Milestone Wells'!$C$37,E$24,IF(E15=E$24,E$24,IF(E$7&lt;E$24,"",E$7-(E$7-E$24)*($D16/'Milestone Wells'!$C$37))))))</f>
        <v>1</v>
      </c>
      <c r="F16" s="103"/>
      <c r="G16" s="1">
        <f>IF(G$7="NA","",IF(H$7&lt;G$24,"",IF($A16='Milestone Wells'!$C$37,G$24,IF(G15=G$24,G$24,IF(G$7&lt;G$24,"",G$7-(G$7-G$24)*($D16/'Milestone Wells'!$C$37))))))</f>
        <v>90</v>
      </c>
      <c r="H16" s="103"/>
      <c r="I16" s="1">
        <f>IF(I$7="NA","",IF(J$7&lt;I$24,"",IF($A16='Milestone Wells'!$C$37,I$24,IF(I15=I$24,I$24,IF(I$7&lt;I$24,"",I$7-(I$7-I$24)*($D16/'Milestone Wells'!$C$37))))))</f>
        <v>70</v>
      </c>
      <c r="J16" s="103"/>
      <c r="K16" s="1">
        <f>IF(K$7="NA","",IF(L$7&lt;K$24,"",IF($A16='Milestone Wells'!$C$37,K$24,IF(K15=K$24,K$24,IF(K$7&lt;K$24,"",K$7-(K$7-K$24)*($D16/'Milestone Wells'!$C$37))))))</f>
        <v>20</v>
      </c>
      <c r="L16" s="103"/>
      <c r="M16" s="1" t="str">
        <f>IF(M$7="NA","",IF(N$7&lt;M$24,"",IF($A16='Milestone Wells'!$C$37,M$24,IF(M15=M$24,M$24,IF(M$7&lt;M$24,"",M$7-(M$7-M$24)*($D16/'Milestone Wells'!$C$37))))))</f>
        <v/>
      </c>
      <c r="N16" s="103"/>
      <c r="O16" s="1" t="str">
        <f>IF(O$7="NA","",IF(P$7&lt;O$24,"",IF($A16='Milestone Wells'!$C$37,O$24,IF(O15=O$24,O$24,IF(O$7&lt;O$24,"",O$7-(O$7-O$24)*($D16/'Milestone Wells'!$C$37))))))</f>
        <v/>
      </c>
      <c r="P16" s="103"/>
      <c r="Q16" s="1" t="str">
        <f>IF(Q$7="NA","",IF(R$7&lt;Q$24,"",IF($A16='Milestone Wells'!$C$37,Q$24,IF(Q15=Q$24,Q$24,IF(Q$7&lt;Q$24,"",Q$7-(Q$7-Q$24)*($D16/'Milestone Wells'!$C$37))))))</f>
        <v/>
      </c>
      <c r="R16" s="106"/>
    </row>
    <row r="17" spans="1:18" x14ac:dyDescent="0.2">
      <c r="A17" s="66">
        <v>2.5</v>
      </c>
      <c r="B17" s="92"/>
      <c r="C17" s="75" t="str">
        <f t="shared" si="1"/>
        <v/>
      </c>
      <c r="D17" s="51">
        <f t="shared" si="0"/>
        <v>2.5</v>
      </c>
      <c r="E17" s="73">
        <f>IF(E$7="NA","",IF(F$7&lt;E$24,"",IF($A17='Milestone Wells'!$C$37,E$24,IF(E16=E$24,E$24,IF(E$7&lt;E$24,"",E$7-(E$7-E$24)*($D17/'Milestone Wells'!$C$37))))))</f>
        <v>1</v>
      </c>
      <c r="F17" s="103"/>
      <c r="G17" s="1">
        <f>IF(G$7="NA","",IF(H$7&lt;G$24,"",IF($A17='Milestone Wells'!$C$37,G$24,IF(G16=G$24,G$24,IF(G$7&lt;G$24,"",G$7-(G$7-G$24)*($D17/'Milestone Wells'!$C$37))))))</f>
        <v>90</v>
      </c>
      <c r="H17" s="103"/>
      <c r="I17" s="1">
        <f>IF(I$7="NA","",IF(J$7&lt;I$24,"",IF($A17='Milestone Wells'!$C$37,I$24,IF(I16=I$24,I$24,IF(I$7&lt;I$24,"",I$7-(I$7-I$24)*($D17/'Milestone Wells'!$C$37))))))</f>
        <v>70</v>
      </c>
      <c r="J17" s="103"/>
      <c r="K17" s="1">
        <f>IF(K$7="NA","",IF(L$7&lt;K$24,"",IF($A17='Milestone Wells'!$C$37,K$24,IF(K16=K$24,K$24,IF(K$7&lt;K$24,"",K$7-(K$7-K$24)*($D17/'Milestone Wells'!$C$37))))))</f>
        <v>20</v>
      </c>
      <c r="L17" s="103"/>
      <c r="M17" s="1" t="str">
        <f>IF(M$7="NA","",IF(N$7&lt;M$24,"",IF($A17='Milestone Wells'!$C$37,M$24,IF(M16=M$24,M$24,IF(M$7&lt;M$24,"",M$7-(M$7-M$24)*($D17/'Milestone Wells'!$C$37))))))</f>
        <v/>
      </c>
      <c r="N17" s="103"/>
      <c r="O17" s="1" t="str">
        <f>IF(O$7="NA","",IF(P$7&lt;O$24,"",IF($A17='Milestone Wells'!$C$37,O$24,IF(O16=O$24,O$24,IF(O$7&lt;O$24,"",O$7-(O$7-O$24)*($D17/'Milestone Wells'!$C$37))))))</f>
        <v/>
      </c>
      <c r="P17" s="103"/>
      <c r="Q17" s="1" t="str">
        <f>IF(Q$7="NA","",IF(R$7&lt;Q$24,"",IF($A17='Milestone Wells'!$C$37,Q$24,IF(Q16=Q$24,Q$24,IF(Q$7&lt;Q$24,"",Q$7-(Q$7-Q$24)*($D17/'Milestone Wells'!$C$37))))))</f>
        <v/>
      </c>
      <c r="R17" s="106"/>
    </row>
    <row r="18" spans="1:18" x14ac:dyDescent="0.2">
      <c r="A18" s="66">
        <v>2.75</v>
      </c>
      <c r="B18" s="92"/>
      <c r="C18" s="75" t="str">
        <f t="shared" si="1"/>
        <v/>
      </c>
      <c r="D18" s="51">
        <f t="shared" si="0"/>
        <v>2.75</v>
      </c>
      <c r="E18" s="73">
        <f>IF(E$7="NA","",IF(F$7&lt;E$24,"",IF($A18='Milestone Wells'!$C$37,E$24,IF(E17=E$24,E$24,IF(E$7&lt;E$24,"",E$7-(E$7-E$24)*($D18/'Milestone Wells'!$C$37))))))</f>
        <v>1</v>
      </c>
      <c r="F18" s="103"/>
      <c r="G18" s="1">
        <f>IF(G$7="NA","",IF(H$7&lt;G$24,"",IF($A18='Milestone Wells'!$C$37,G$24,IF(G17=G$24,G$24,IF(G$7&lt;G$24,"",G$7-(G$7-G$24)*($D18/'Milestone Wells'!$C$37))))))</f>
        <v>90</v>
      </c>
      <c r="H18" s="103"/>
      <c r="I18" s="1">
        <f>IF(I$7="NA","",IF(J$7&lt;I$24,"",IF($A18='Milestone Wells'!$C$37,I$24,IF(I17=I$24,I$24,IF(I$7&lt;I$24,"",I$7-(I$7-I$24)*($D18/'Milestone Wells'!$C$37))))))</f>
        <v>70</v>
      </c>
      <c r="J18" s="103"/>
      <c r="K18" s="1">
        <f>IF(K$7="NA","",IF(L$7&lt;K$24,"",IF($A18='Milestone Wells'!$C$37,K$24,IF(K17=K$24,K$24,IF(K$7&lt;K$24,"",K$7-(K$7-K$24)*($D18/'Milestone Wells'!$C$37))))))</f>
        <v>20</v>
      </c>
      <c r="L18" s="103"/>
      <c r="M18" s="1" t="str">
        <f>IF(M$7="NA","",IF(N$7&lt;M$24,"",IF($A18='Milestone Wells'!$C$37,M$24,IF(M17=M$24,M$24,IF(M$7&lt;M$24,"",M$7-(M$7-M$24)*($D18/'Milestone Wells'!$C$37))))))</f>
        <v/>
      </c>
      <c r="N18" s="103"/>
      <c r="O18" s="1" t="str">
        <f>IF(O$7="NA","",IF(P$7&lt;O$24,"",IF($A18='Milestone Wells'!$C$37,O$24,IF(O17=O$24,O$24,IF(O$7&lt;O$24,"",O$7-(O$7-O$24)*($D18/'Milestone Wells'!$C$37))))))</f>
        <v/>
      </c>
      <c r="P18" s="103"/>
      <c r="Q18" s="1" t="str">
        <f>IF(Q$7="NA","",IF(R$7&lt;Q$24,"",IF($A18='Milestone Wells'!$C$37,Q$24,IF(Q17=Q$24,Q$24,IF(Q$7&lt;Q$24,"",Q$7-(Q$7-Q$24)*($D18/'Milestone Wells'!$C$37))))))</f>
        <v/>
      </c>
      <c r="R18" s="106"/>
    </row>
    <row r="19" spans="1:18" x14ac:dyDescent="0.2">
      <c r="A19" s="66">
        <v>3</v>
      </c>
      <c r="B19" s="92"/>
      <c r="C19" s="75" t="str">
        <f t="shared" si="1"/>
        <v/>
      </c>
      <c r="D19" s="51">
        <f t="shared" si="0"/>
        <v>3</v>
      </c>
      <c r="E19" s="73">
        <f>IF(E$7="NA","",IF(F$7&lt;E$24,"",IF($A19='Milestone Wells'!$C$37,E$24,IF(E18=E$24,E$24,IF(E$7&lt;E$24,"",E$7-(E$7-E$24)*($D19/'Milestone Wells'!$C$37))))))</f>
        <v>1</v>
      </c>
      <c r="F19" s="103"/>
      <c r="G19" s="1">
        <f>IF(G$7="NA","",IF(H$7&lt;G$24,"",IF($A19='Milestone Wells'!$C$37,G$24,IF(G18=G$24,G$24,IF(G$7&lt;G$24,"",G$7-(G$7-G$24)*($D19/'Milestone Wells'!$C$37))))))</f>
        <v>90</v>
      </c>
      <c r="H19" s="103"/>
      <c r="I19" s="1">
        <f>IF(I$7="NA","",IF(J$7&lt;I$24,"",IF($A19='Milestone Wells'!$C$37,I$24,IF(I18=I$24,I$24,IF(I$7&lt;I$24,"",I$7-(I$7-I$24)*($D19/'Milestone Wells'!$C$37))))))</f>
        <v>70</v>
      </c>
      <c r="J19" s="103"/>
      <c r="K19" s="1">
        <f>IF(K$7="NA","",IF(L$7&lt;K$24,"",IF($A19='Milestone Wells'!$C$37,K$24,IF(K18=K$24,K$24,IF(K$7&lt;K$24,"",K$7-(K$7-K$24)*($D19/'Milestone Wells'!$C$37))))))</f>
        <v>20</v>
      </c>
      <c r="L19" s="103"/>
      <c r="M19" s="1" t="str">
        <f>IF(M$7="NA","",IF(N$7&lt;M$24,"",IF($A19='Milestone Wells'!$C$37,M$24,IF(M18=M$24,M$24,IF(M$7&lt;M$24,"",M$7-(M$7-M$24)*($D19/'Milestone Wells'!$C$37))))))</f>
        <v/>
      </c>
      <c r="N19" s="103"/>
      <c r="O19" s="1" t="str">
        <f>IF(O$7="NA","",IF(P$7&lt;O$24,"",IF($A19='Milestone Wells'!$C$37,O$24,IF(O18=O$24,O$24,IF(O$7&lt;O$24,"",O$7-(O$7-O$24)*($D19/'Milestone Wells'!$C$37))))))</f>
        <v/>
      </c>
      <c r="P19" s="103"/>
      <c r="Q19" s="1" t="str">
        <f>IF(Q$7="NA","",IF(R$7&lt;Q$24,"",IF($A19='Milestone Wells'!$C$37,Q$24,IF(Q18=Q$24,Q$24,IF(Q$7&lt;Q$24,"",Q$7-(Q$7-Q$24)*($D19/'Milestone Wells'!$C$37))))))</f>
        <v/>
      </c>
      <c r="R19" s="106"/>
    </row>
    <row r="20" spans="1:18" x14ac:dyDescent="0.2">
      <c r="A20" s="66">
        <v>3.25</v>
      </c>
      <c r="B20" s="92"/>
      <c r="C20" s="75" t="str">
        <f t="shared" si="1"/>
        <v/>
      </c>
      <c r="D20" s="51">
        <f t="shared" si="0"/>
        <v>3.25</v>
      </c>
      <c r="E20" s="73">
        <f>IF(E$7="NA","",IF(F$7&lt;E$24,"",IF($A20='Milestone Wells'!$C$37,E$24,IF(E19=E$24,E$24,IF(E$7&lt;E$24,"",E$7-(E$7-E$24)*($D20/'Milestone Wells'!$C$37))))))</f>
        <v>1</v>
      </c>
      <c r="F20" s="103"/>
      <c r="G20" s="1">
        <f>IF(G$7="NA","",IF(H$7&lt;G$24,"",IF($A20='Milestone Wells'!$C$37,G$24,IF(G19=G$24,G$24,IF(G$7&lt;G$24,"",G$7-(G$7-G$24)*($D20/'Milestone Wells'!$C$37))))))</f>
        <v>90</v>
      </c>
      <c r="H20" s="103"/>
      <c r="I20" s="1">
        <f>IF(I$7="NA","",IF(J$7&lt;I$24,"",IF($A20='Milestone Wells'!$C$37,I$24,IF(I19=I$24,I$24,IF(I$7&lt;I$24,"",I$7-(I$7-I$24)*($D20/'Milestone Wells'!$C$37))))))</f>
        <v>70</v>
      </c>
      <c r="J20" s="103"/>
      <c r="K20" s="1">
        <f>IF(K$7="NA","",IF(L$7&lt;K$24,"",IF($A20='Milestone Wells'!$C$37,K$24,IF(K19=K$24,K$24,IF(K$7&lt;K$24,"",K$7-(K$7-K$24)*($D20/'Milestone Wells'!$C$37))))))</f>
        <v>20</v>
      </c>
      <c r="L20" s="103"/>
      <c r="M20" s="1" t="str">
        <f>IF(M$7="NA","",IF(N$7&lt;M$24,"",IF($A20='Milestone Wells'!$C$37,M$24,IF(M19=M$24,M$24,IF(M$7&lt;M$24,"",M$7-(M$7-M$24)*($D20/'Milestone Wells'!$C$37))))))</f>
        <v/>
      </c>
      <c r="N20" s="103"/>
      <c r="O20" s="1" t="str">
        <f>IF(O$7="NA","",IF(P$7&lt;O$24,"",IF($A20='Milestone Wells'!$C$37,O$24,IF(O19=O$24,O$24,IF(O$7&lt;O$24,"",O$7-(O$7-O$24)*($D20/'Milestone Wells'!$C$37))))))</f>
        <v/>
      </c>
      <c r="P20" s="103"/>
      <c r="Q20" s="1" t="str">
        <f>IF(Q$7="NA","",IF(R$7&lt;Q$24,"",IF($A20='Milestone Wells'!$C$37,Q$24,IF(Q19=Q$24,Q$24,IF(Q$7&lt;Q$24,"",Q$7-(Q$7-Q$24)*($D20/'Milestone Wells'!$C$37))))))</f>
        <v/>
      </c>
      <c r="R20" s="106"/>
    </row>
    <row r="21" spans="1:18" x14ac:dyDescent="0.2">
      <c r="A21" s="66">
        <v>3.5</v>
      </c>
      <c r="B21" s="92"/>
      <c r="C21" s="75" t="str">
        <f t="shared" si="1"/>
        <v/>
      </c>
      <c r="D21" s="51">
        <f t="shared" si="0"/>
        <v>3.5</v>
      </c>
      <c r="E21" s="73">
        <f>IF(E$7="NA","",IF(F$7&lt;E$24,"",IF($A21='Milestone Wells'!$C$37,E$24,IF(E20=E$24,E$24,IF(E$7&lt;E$24,"",E$7-(E$7-E$24)*($D21/'Milestone Wells'!$C$37))))))</f>
        <v>1</v>
      </c>
      <c r="F21" s="103"/>
      <c r="G21" s="1">
        <f>IF(G$7="NA","",IF(H$7&lt;G$24,"",IF($A21='Milestone Wells'!$C$37,G$24,IF(G20=G$24,G$24,IF(G$7&lt;G$24,"",G$7-(G$7-G$24)*($D21/'Milestone Wells'!$C$37))))))</f>
        <v>90</v>
      </c>
      <c r="H21" s="103"/>
      <c r="I21" s="1">
        <f>IF(I$7="NA","",IF(J$7&lt;I$24,"",IF($A21='Milestone Wells'!$C$37,I$24,IF(I20=I$24,I$24,IF(I$7&lt;I$24,"",I$7-(I$7-I$24)*($D21/'Milestone Wells'!$C$37))))))</f>
        <v>70</v>
      </c>
      <c r="J21" s="103"/>
      <c r="K21" s="1">
        <f>IF(K$7="NA","",IF(L$7&lt;K$24,"",IF($A21='Milestone Wells'!$C$37,K$24,IF(K20=K$24,K$24,IF(K$7&lt;K$24,"",K$7-(K$7-K$24)*($D21/'Milestone Wells'!$C$37))))))</f>
        <v>20</v>
      </c>
      <c r="L21" s="103"/>
      <c r="M21" s="1" t="str">
        <f>IF(M$7="NA","",IF(N$7&lt;M$24,"",IF($A21='Milestone Wells'!$C$37,M$24,IF(M20=M$24,M$24,IF(M$7&lt;M$24,"",M$7-(M$7-M$24)*($D21/'Milestone Wells'!$C$37))))))</f>
        <v/>
      </c>
      <c r="N21" s="103"/>
      <c r="O21" s="1" t="str">
        <f>IF(O$7="NA","",IF(P$7&lt;O$24,"",IF($A21='Milestone Wells'!$C$37,O$24,IF(O20=O$24,O$24,IF(O$7&lt;O$24,"",O$7-(O$7-O$24)*($D21/'Milestone Wells'!$C$37))))))</f>
        <v/>
      </c>
      <c r="P21" s="103"/>
      <c r="Q21" s="1" t="str">
        <f>IF(Q$7="NA","",IF(R$7&lt;Q$24,"",IF($A21='Milestone Wells'!$C$37,Q$24,IF(Q20=Q$24,Q$24,IF(Q$7&lt;Q$24,"",Q$7-(Q$7-Q$24)*($D21/'Milestone Wells'!$C$37))))))</f>
        <v/>
      </c>
      <c r="R21" s="106"/>
    </row>
    <row r="22" spans="1:18" x14ac:dyDescent="0.2">
      <c r="A22" s="66">
        <v>3.75</v>
      </c>
      <c r="B22" s="92"/>
      <c r="C22" s="75" t="str">
        <f t="shared" si="1"/>
        <v/>
      </c>
      <c r="D22" s="51">
        <f t="shared" si="0"/>
        <v>3.75</v>
      </c>
      <c r="E22" s="73">
        <f>IF(E$7="NA","",IF(F$7&lt;E$24,"",IF($A22='Milestone Wells'!$C$37,E$24,IF(E21=E$24,E$24,IF(E$7&lt;E$24,"",E$7-(E$7-E$24)*($D22/'Milestone Wells'!$C$37))))))</f>
        <v>1</v>
      </c>
      <c r="F22" s="103"/>
      <c r="G22" s="1">
        <f>IF(G$7="NA","",IF(H$7&lt;G$24,"",IF($A22='Milestone Wells'!$C$37,G$24,IF(G21=G$24,G$24,IF(G$7&lt;G$24,"",G$7-(G$7-G$24)*($D22/'Milestone Wells'!$C$37))))))</f>
        <v>90</v>
      </c>
      <c r="H22" s="103"/>
      <c r="I22" s="1">
        <f>IF(I$7="NA","",IF(J$7&lt;I$24,"",IF($A22='Milestone Wells'!$C$37,I$24,IF(I21=I$24,I$24,IF(I$7&lt;I$24,"",I$7-(I$7-I$24)*($D22/'Milestone Wells'!$C$37))))))</f>
        <v>70</v>
      </c>
      <c r="J22" s="103"/>
      <c r="K22" s="1">
        <f>IF(K$7="NA","",IF(L$7&lt;K$24,"",IF($A22='Milestone Wells'!$C$37,K$24,IF(K21=K$24,K$24,IF(K$7&lt;K$24,"",K$7-(K$7-K$24)*($D22/'Milestone Wells'!$C$37))))))</f>
        <v>20</v>
      </c>
      <c r="L22" s="103"/>
      <c r="M22" s="1" t="str">
        <f>IF(M$7="NA","",IF(N$7&lt;M$24,"",IF($A22='Milestone Wells'!$C$37,M$24,IF(M21=M$24,M$24,IF(M$7&lt;M$24,"",M$7-(M$7-M$24)*($D22/'Milestone Wells'!$C$37))))))</f>
        <v/>
      </c>
      <c r="N22" s="103"/>
      <c r="O22" s="1" t="str">
        <f>IF(O$7="NA","",IF(P$7&lt;O$24,"",IF($A22='Milestone Wells'!$C$37,O$24,IF(O21=O$24,O$24,IF(O$7&lt;O$24,"",O$7-(O$7-O$24)*($D22/'Milestone Wells'!$C$37))))))</f>
        <v/>
      </c>
      <c r="P22" s="103"/>
      <c r="Q22" s="1" t="str">
        <f>IF(Q$7="NA","",IF(R$7&lt;Q$24,"",IF($A22='Milestone Wells'!$C$37,Q$24,IF(Q21=Q$24,Q$24,IF(Q$7&lt;Q$24,"",Q$7-(Q$7-Q$24)*($D22/'Milestone Wells'!$C$37))))))</f>
        <v/>
      </c>
      <c r="R22" s="106"/>
    </row>
    <row r="23" spans="1:18" ht="13.5" thickBot="1" x14ac:dyDescent="0.25">
      <c r="A23" s="67">
        <v>4</v>
      </c>
      <c r="B23" s="93"/>
      <c r="C23" s="76" t="str">
        <f t="shared" si="1"/>
        <v/>
      </c>
      <c r="D23" s="52">
        <f t="shared" si="0"/>
        <v>4</v>
      </c>
      <c r="E23" s="74">
        <f>IF(E$7="NA","",IF(F$7&lt;E$24,"",IF($A23='Milestone Wells'!$C$37,E$24,IF(E22=E$24,E$24,IF(E$7&lt;E$24,"",E$7-(E$7-E$24)*($D23/'Milestone Wells'!$C$37))))))</f>
        <v>1</v>
      </c>
      <c r="F23" s="104"/>
      <c r="G23" s="72">
        <f>IF(G$7="NA","",IF(H$7&lt;G$24,"",IF($A23='Milestone Wells'!$C$37,G$24,IF(G22=G$24,G$24,IF(G$7&lt;G$24,"",G$7-(G$7-G$24)*($D23/'Milestone Wells'!$C$37))))))</f>
        <v>90</v>
      </c>
      <c r="H23" s="104"/>
      <c r="I23" s="72">
        <f>IF(I$7="NA","",IF(J$7&lt;I$24,"",IF($A23='Milestone Wells'!$C$37,I$24,IF(I22=I$24,I$24,IF(I$7&lt;I$24,"",I$7-(I$7-I$24)*($D23/'Milestone Wells'!$C$37))))))</f>
        <v>70</v>
      </c>
      <c r="J23" s="104"/>
      <c r="K23" s="72">
        <f>IF(K$7="NA","",IF(L$7&lt;K$24,"",IF($A23='Milestone Wells'!$C$37,K$24,IF(K22=K$24,K$24,IF(K$7&lt;K$24,"",K$7-(K$7-K$24)*($D23/'Milestone Wells'!$C$37))))))</f>
        <v>20</v>
      </c>
      <c r="L23" s="104"/>
      <c r="M23" s="72" t="str">
        <f>IF(M$7="NA","",IF(N$7&lt;M$24,"",IF($A23='Milestone Wells'!$C$37,M$24,IF(M22=M$24,M$24,IF(M$7&lt;M$24,"",M$7-(M$7-M$24)*($D23/'Milestone Wells'!$C$37))))))</f>
        <v/>
      </c>
      <c r="N23" s="104"/>
      <c r="O23" s="72" t="str">
        <f>IF(O$7="NA","",IF(P$7&lt;O$24,"",IF($A23='Milestone Wells'!$C$37,O$24,IF(O22=O$24,O$24,IF(O$7&lt;O$24,"",O$7-(O$7-O$24)*($D23/'Milestone Wells'!$C$37))))))</f>
        <v/>
      </c>
      <c r="P23" s="104"/>
      <c r="Q23" s="72" t="str">
        <f>IF(Q$7="NA","",IF(R$7&lt;Q$24,"",IF($A23='Milestone Wells'!$C$37,Q$24,IF(Q22=Q$24,Q$24,IF(Q$7&lt;Q$24,"",Q$7-(Q$7-Q$24)*($D23/'Milestone Wells'!$C$37))))))</f>
        <v/>
      </c>
      <c r="R23" s="107"/>
    </row>
    <row r="24" spans="1:18" ht="13.5" thickBot="1" x14ac:dyDescent="0.25">
      <c r="A24" s="53" t="s">
        <v>68</v>
      </c>
      <c r="B24" s="54"/>
      <c r="C24" s="77"/>
      <c r="D24" s="55"/>
      <c r="E24" s="33">
        <f>'Milestone Wells'!C30</f>
        <v>1</v>
      </c>
      <c r="F24" s="56"/>
      <c r="G24" s="33">
        <f>'Milestone Wells'!D30</f>
        <v>90</v>
      </c>
      <c r="H24" s="56"/>
      <c r="I24" s="33">
        <f>'Milestone Wells'!H30</f>
        <v>70</v>
      </c>
      <c r="J24" s="56"/>
      <c r="K24" s="33">
        <f>'Milestone Wells'!L30</f>
        <v>20</v>
      </c>
      <c r="L24" s="57"/>
      <c r="M24" s="33">
        <f>'Milestone Wells'!M30</f>
        <v>5000</v>
      </c>
      <c r="N24" s="58"/>
      <c r="O24" s="33">
        <f>'Milestone Wells'!N30</f>
        <v>0</v>
      </c>
      <c r="P24" s="58"/>
      <c r="Q24" s="33">
        <f>'Milestone Wells'!O30</f>
        <v>0</v>
      </c>
      <c r="R24" s="59"/>
    </row>
    <row r="25" spans="1:18" s="60" customFormat="1" x14ac:dyDescent="0.2">
      <c r="O25" s="61"/>
    </row>
    <row r="26" spans="1:18" s="60" customFormat="1" x14ac:dyDescent="0.2">
      <c r="O26" s="61"/>
    </row>
    <row r="27" spans="1:18" s="60" customFormat="1" hidden="1" x14ac:dyDescent="0.2">
      <c r="E27" s="62"/>
      <c r="O27" s="61"/>
    </row>
    <row r="28" spans="1:18" s="60" customFormat="1" hidden="1" x14ac:dyDescent="0.2">
      <c r="E28" s="62"/>
      <c r="F28" s="62"/>
      <c r="O28" s="61"/>
    </row>
    <row r="29" spans="1:18" s="60" customFormat="1" hidden="1" x14ac:dyDescent="0.2">
      <c r="O29" s="61"/>
    </row>
    <row r="30" spans="1:18" s="60" customFormat="1" hidden="1" x14ac:dyDescent="0.2">
      <c r="O30" s="61"/>
    </row>
    <row r="31" spans="1:18" s="60" customFormat="1" hidden="1" x14ac:dyDescent="0.2">
      <c r="O31" s="61"/>
    </row>
    <row r="32" spans="1:18" s="60" customFormat="1" hidden="1" x14ac:dyDescent="0.2">
      <c r="O32" s="61"/>
    </row>
    <row r="33" spans="3:15" s="60" customFormat="1" hidden="1" x14ac:dyDescent="0.2">
      <c r="O33" s="61"/>
    </row>
    <row r="34" spans="3:15" s="60" customFormat="1" x14ac:dyDescent="0.2">
      <c r="C34" s="60">
        <f>'Milestone Wells'!C37</f>
        <v>2</v>
      </c>
      <c r="E34" s="60">
        <v>0</v>
      </c>
      <c r="O34" s="61"/>
    </row>
    <row r="35" spans="3:15" s="60" customFormat="1" x14ac:dyDescent="0.2">
      <c r="C35" s="60">
        <f>C34</f>
        <v>2</v>
      </c>
      <c r="E35" s="63">
        <f>MAX(E7:L23)</f>
        <v>18350</v>
      </c>
      <c r="F35" s="63"/>
      <c r="O35" s="61"/>
    </row>
    <row r="36" spans="3:15" s="60" customFormat="1" x14ac:dyDescent="0.2">
      <c r="O36" s="61"/>
    </row>
    <row r="37" spans="3:15" s="60" customFormat="1" x14ac:dyDescent="0.2">
      <c r="O37" s="61"/>
    </row>
    <row r="38" spans="3:15" s="60" customFormat="1" x14ac:dyDescent="0.2">
      <c r="O38" s="61"/>
    </row>
    <row r="39" spans="3:15" s="60" customFormat="1" x14ac:dyDescent="0.2"/>
    <row r="40" spans="3:15" s="60" customFormat="1" x14ac:dyDescent="0.2"/>
    <row r="41" spans="3:15" s="60" customFormat="1" x14ac:dyDescent="0.2"/>
    <row r="42" spans="3:15" s="60" customFormat="1" x14ac:dyDescent="0.2"/>
    <row r="43" spans="3:15" s="60" customFormat="1" x14ac:dyDescent="0.2"/>
    <row r="44" spans="3:15" s="60" customFormat="1" x14ac:dyDescent="0.2"/>
    <row r="45" spans="3:15" s="60" customFormat="1" x14ac:dyDescent="0.2"/>
    <row r="46" spans="3:15" s="60" customFormat="1" x14ac:dyDescent="0.2"/>
    <row r="47" spans="3:15" s="60" customFormat="1" x14ac:dyDescent="0.2"/>
    <row r="48" spans="3:15" s="60" customFormat="1" x14ac:dyDescent="0.2"/>
    <row r="49" s="60" customFormat="1" x14ac:dyDescent="0.2"/>
    <row r="50" s="60" customFormat="1" x14ac:dyDescent="0.2"/>
    <row r="51" s="60" customFormat="1" x14ac:dyDescent="0.2"/>
    <row r="52" s="60" customFormat="1" x14ac:dyDescent="0.2"/>
    <row r="53" s="60" customFormat="1" x14ac:dyDescent="0.2"/>
    <row r="54" s="60" customFormat="1" x14ac:dyDescent="0.2"/>
    <row r="55" s="60" customFormat="1" x14ac:dyDescent="0.2"/>
    <row r="56" s="60" customFormat="1" x14ac:dyDescent="0.2"/>
    <row r="57" s="60" customFormat="1" x14ac:dyDescent="0.2"/>
    <row r="58" s="60" customFormat="1" x14ac:dyDescent="0.2"/>
    <row r="59" s="60" customFormat="1" x14ac:dyDescent="0.2"/>
    <row r="60" s="60" customFormat="1" x14ac:dyDescent="0.2"/>
    <row r="61" s="60" customFormat="1" x14ac:dyDescent="0.2"/>
    <row r="62" s="60" customFormat="1" x14ac:dyDescent="0.2"/>
    <row r="63" s="60" customFormat="1" x14ac:dyDescent="0.2"/>
    <row r="64" s="60" customFormat="1" x14ac:dyDescent="0.2"/>
    <row r="65" s="60" customFormat="1" x14ac:dyDescent="0.2"/>
    <row r="66" s="60" customFormat="1" x14ac:dyDescent="0.2"/>
    <row r="67" s="60" customFormat="1" x14ac:dyDescent="0.2"/>
    <row r="68" s="60" customFormat="1" x14ac:dyDescent="0.2"/>
    <row r="69" s="60" customFormat="1" x14ac:dyDescent="0.2"/>
    <row r="70" s="60" customFormat="1" x14ac:dyDescent="0.2"/>
  </sheetData>
  <sheetProtection sheet="1" formatColumns="0" formatRows="0" insertColumns="0" insertRows="0"/>
  <mergeCells count="26">
    <mergeCell ref="Q4:R4"/>
    <mergeCell ref="E5:F5"/>
    <mergeCell ref="G5:H5"/>
    <mergeCell ref="I5:J5"/>
    <mergeCell ref="K5:L5"/>
    <mergeCell ref="M5:N5"/>
    <mergeCell ref="O5:P5"/>
    <mergeCell ref="Q5:R5"/>
    <mergeCell ref="A3:P3"/>
    <mergeCell ref="A4:A6"/>
    <mergeCell ref="B4:B6"/>
    <mergeCell ref="C4:C6"/>
    <mergeCell ref="E4:F4"/>
    <mergeCell ref="G4:H4"/>
    <mergeCell ref="I4:J4"/>
    <mergeCell ref="K4:L4"/>
    <mergeCell ref="M4:N4"/>
    <mergeCell ref="O4:P4"/>
    <mergeCell ref="E1:F1"/>
    <mergeCell ref="G1:H1"/>
    <mergeCell ref="J1:L1"/>
    <mergeCell ref="M1:N1"/>
    <mergeCell ref="E2:F2"/>
    <mergeCell ref="G2:H2"/>
    <mergeCell ref="J2:L2"/>
    <mergeCell ref="M2:N2"/>
  </mergeCells>
  <conditionalFormatting sqref="F8">
    <cfRule type="cellIs" dxfId="335" priority="112" stopIfTrue="1" operator="greaterThan">
      <formula>$E$8</formula>
    </cfRule>
  </conditionalFormatting>
  <conditionalFormatting sqref="F9">
    <cfRule type="cellIs" dxfId="334" priority="111" stopIfTrue="1" operator="greaterThan">
      <formula>$E$9</formula>
    </cfRule>
  </conditionalFormatting>
  <conditionalFormatting sqref="F10">
    <cfRule type="cellIs" dxfId="333" priority="110" stopIfTrue="1" operator="greaterThan">
      <formula>$E$10</formula>
    </cfRule>
  </conditionalFormatting>
  <conditionalFormatting sqref="F11">
    <cfRule type="cellIs" dxfId="332" priority="109" stopIfTrue="1" operator="greaterThan">
      <formula>$E$11</formula>
    </cfRule>
  </conditionalFormatting>
  <conditionalFormatting sqref="F12">
    <cfRule type="cellIs" dxfId="331" priority="108" stopIfTrue="1" operator="greaterThan">
      <formula>$E$12</formula>
    </cfRule>
  </conditionalFormatting>
  <conditionalFormatting sqref="F13">
    <cfRule type="cellIs" dxfId="330" priority="107" stopIfTrue="1" operator="greaterThan">
      <formula>$E$13</formula>
    </cfRule>
  </conditionalFormatting>
  <conditionalFormatting sqref="F14">
    <cfRule type="cellIs" dxfId="329" priority="106" stopIfTrue="1" operator="greaterThan">
      <formula>$E$14</formula>
    </cfRule>
  </conditionalFormatting>
  <conditionalFormatting sqref="F15">
    <cfRule type="cellIs" dxfId="328" priority="105" stopIfTrue="1" operator="greaterThan">
      <formula>$E$15</formula>
    </cfRule>
  </conditionalFormatting>
  <conditionalFormatting sqref="F16">
    <cfRule type="cellIs" dxfId="327" priority="104" stopIfTrue="1" operator="greaterThan">
      <formula>$E$16</formula>
    </cfRule>
  </conditionalFormatting>
  <conditionalFormatting sqref="F17">
    <cfRule type="cellIs" dxfId="326" priority="103" stopIfTrue="1" operator="greaterThan">
      <formula>$E$17</formula>
    </cfRule>
  </conditionalFormatting>
  <conditionalFormatting sqref="F18">
    <cfRule type="cellIs" dxfId="325" priority="102" stopIfTrue="1" operator="greaterThan">
      <formula>$E$18</formula>
    </cfRule>
  </conditionalFormatting>
  <conditionalFormatting sqref="F19">
    <cfRule type="cellIs" dxfId="324" priority="101" stopIfTrue="1" operator="greaterThan">
      <formula>$E$19</formula>
    </cfRule>
  </conditionalFormatting>
  <conditionalFormatting sqref="F20">
    <cfRule type="cellIs" dxfId="323" priority="100" stopIfTrue="1" operator="greaterThan">
      <formula>$E$20</formula>
    </cfRule>
  </conditionalFormatting>
  <conditionalFormatting sqref="F21">
    <cfRule type="cellIs" dxfId="322" priority="99" stopIfTrue="1" operator="greaterThan">
      <formula>$E$21</formula>
    </cfRule>
  </conditionalFormatting>
  <conditionalFormatting sqref="F22">
    <cfRule type="cellIs" dxfId="321" priority="98" stopIfTrue="1" operator="greaterThan">
      <formula>$E$22</formula>
    </cfRule>
  </conditionalFormatting>
  <conditionalFormatting sqref="F23">
    <cfRule type="cellIs" dxfId="320" priority="97" stopIfTrue="1" operator="greaterThan">
      <formula>$E$23</formula>
    </cfRule>
  </conditionalFormatting>
  <conditionalFormatting sqref="H8">
    <cfRule type="cellIs" dxfId="319" priority="96" stopIfTrue="1" operator="greaterThan">
      <formula>$G$8</formula>
    </cfRule>
  </conditionalFormatting>
  <conditionalFormatting sqref="H9">
    <cfRule type="cellIs" dxfId="318" priority="95" stopIfTrue="1" operator="greaterThan">
      <formula>$G$9</formula>
    </cfRule>
  </conditionalFormatting>
  <conditionalFormatting sqref="H10">
    <cfRule type="cellIs" dxfId="317" priority="94" stopIfTrue="1" operator="greaterThan">
      <formula>$G$10</formula>
    </cfRule>
  </conditionalFormatting>
  <conditionalFormatting sqref="H11">
    <cfRule type="cellIs" dxfId="316" priority="93" stopIfTrue="1" operator="greaterThan">
      <formula>$G$11</formula>
    </cfRule>
  </conditionalFormatting>
  <conditionalFormatting sqref="H12">
    <cfRule type="cellIs" dxfId="315" priority="92" stopIfTrue="1" operator="greaterThan">
      <formula>$G$12</formula>
    </cfRule>
  </conditionalFormatting>
  <conditionalFormatting sqref="H13">
    <cfRule type="cellIs" dxfId="314" priority="91" stopIfTrue="1" operator="greaterThan">
      <formula>$G$13</formula>
    </cfRule>
  </conditionalFormatting>
  <conditionalFormatting sqref="H14">
    <cfRule type="cellIs" dxfId="313" priority="90" stopIfTrue="1" operator="greaterThan">
      <formula>$G$14</formula>
    </cfRule>
  </conditionalFormatting>
  <conditionalFormatting sqref="H15">
    <cfRule type="cellIs" dxfId="312" priority="89" stopIfTrue="1" operator="greaterThan">
      <formula>$G$15</formula>
    </cfRule>
  </conditionalFormatting>
  <conditionalFormatting sqref="H16">
    <cfRule type="cellIs" dxfId="311" priority="88" stopIfTrue="1" operator="greaterThan">
      <formula>$G$16</formula>
    </cfRule>
  </conditionalFormatting>
  <conditionalFormatting sqref="H17">
    <cfRule type="cellIs" dxfId="310" priority="87" stopIfTrue="1" operator="greaterThan">
      <formula>$G$17</formula>
    </cfRule>
  </conditionalFormatting>
  <conditionalFormatting sqref="H18">
    <cfRule type="cellIs" dxfId="309" priority="86" stopIfTrue="1" operator="greaterThan">
      <formula>$G$18</formula>
    </cfRule>
  </conditionalFormatting>
  <conditionalFormatting sqref="H19">
    <cfRule type="cellIs" dxfId="308" priority="85" stopIfTrue="1" operator="greaterThan">
      <formula>$G$19</formula>
    </cfRule>
  </conditionalFormatting>
  <conditionalFormatting sqref="H20">
    <cfRule type="cellIs" dxfId="307" priority="84" stopIfTrue="1" operator="greaterThan">
      <formula>$G$20</formula>
    </cfRule>
  </conditionalFormatting>
  <conditionalFormatting sqref="H21">
    <cfRule type="cellIs" dxfId="306" priority="83" stopIfTrue="1" operator="greaterThan">
      <formula>$G$21</formula>
    </cfRule>
  </conditionalFormatting>
  <conditionalFormatting sqref="H22">
    <cfRule type="cellIs" dxfId="305" priority="82" stopIfTrue="1" operator="greaterThan">
      <formula>$G$22</formula>
    </cfRule>
  </conditionalFormatting>
  <conditionalFormatting sqref="H23">
    <cfRule type="cellIs" dxfId="304" priority="81" stopIfTrue="1" operator="greaterThan">
      <formula>$G$23</formula>
    </cfRule>
  </conditionalFormatting>
  <conditionalFormatting sqref="J8">
    <cfRule type="cellIs" dxfId="303" priority="80" stopIfTrue="1" operator="greaterThan">
      <formula>$I$8</formula>
    </cfRule>
  </conditionalFormatting>
  <conditionalFormatting sqref="J9">
    <cfRule type="cellIs" dxfId="302" priority="79" stopIfTrue="1" operator="greaterThan">
      <formula>$I$9</formula>
    </cfRule>
  </conditionalFormatting>
  <conditionalFormatting sqref="J10">
    <cfRule type="cellIs" dxfId="301" priority="78" stopIfTrue="1" operator="greaterThan">
      <formula>$I$10</formula>
    </cfRule>
  </conditionalFormatting>
  <conditionalFormatting sqref="J11">
    <cfRule type="cellIs" dxfId="300" priority="77" stopIfTrue="1" operator="greaterThan">
      <formula>$I$11</formula>
    </cfRule>
  </conditionalFormatting>
  <conditionalFormatting sqref="J12">
    <cfRule type="cellIs" dxfId="299" priority="76" stopIfTrue="1" operator="greaterThan">
      <formula>$I$12</formula>
    </cfRule>
  </conditionalFormatting>
  <conditionalFormatting sqref="J13">
    <cfRule type="cellIs" dxfId="298" priority="75" stopIfTrue="1" operator="greaterThan">
      <formula>$I$13</formula>
    </cfRule>
  </conditionalFormatting>
  <conditionalFormatting sqref="J14">
    <cfRule type="cellIs" dxfId="297" priority="74" stopIfTrue="1" operator="greaterThan">
      <formula>$I$14</formula>
    </cfRule>
  </conditionalFormatting>
  <conditionalFormatting sqref="J15">
    <cfRule type="cellIs" dxfId="296" priority="73" stopIfTrue="1" operator="greaterThan">
      <formula>$I$15</formula>
    </cfRule>
  </conditionalFormatting>
  <conditionalFormatting sqref="J16">
    <cfRule type="cellIs" dxfId="295" priority="72" stopIfTrue="1" operator="greaterThan">
      <formula>$I$16</formula>
    </cfRule>
  </conditionalFormatting>
  <conditionalFormatting sqref="J17">
    <cfRule type="cellIs" dxfId="294" priority="71" stopIfTrue="1" operator="greaterThan">
      <formula>$I$17</formula>
    </cfRule>
  </conditionalFormatting>
  <conditionalFormatting sqref="J18">
    <cfRule type="cellIs" dxfId="293" priority="70" stopIfTrue="1" operator="greaterThan">
      <formula>$I$18</formula>
    </cfRule>
  </conditionalFormatting>
  <conditionalFormatting sqref="J19">
    <cfRule type="cellIs" dxfId="292" priority="69" stopIfTrue="1" operator="greaterThan">
      <formula>$I$19</formula>
    </cfRule>
  </conditionalFormatting>
  <conditionalFormatting sqref="J20">
    <cfRule type="cellIs" dxfId="291" priority="68" stopIfTrue="1" operator="greaterThan">
      <formula>$I$20</formula>
    </cfRule>
  </conditionalFormatting>
  <conditionalFormatting sqref="J21">
    <cfRule type="cellIs" dxfId="290" priority="67" stopIfTrue="1" operator="greaterThan">
      <formula>$I$21</formula>
    </cfRule>
  </conditionalFormatting>
  <conditionalFormatting sqref="J22">
    <cfRule type="cellIs" dxfId="289" priority="66" stopIfTrue="1" operator="greaterThan">
      <formula>$I$22</formula>
    </cfRule>
  </conditionalFormatting>
  <conditionalFormatting sqref="J23">
    <cfRule type="cellIs" dxfId="288" priority="65" stopIfTrue="1" operator="greaterThan">
      <formula>$I$23</formula>
    </cfRule>
  </conditionalFormatting>
  <conditionalFormatting sqref="L8">
    <cfRule type="cellIs" dxfId="287" priority="64" stopIfTrue="1" operator="greaterThan">
      <formula>$K$8</formula>
    </cfRule>
  </conditionalFormatting>
  <conditionalFormatting sqref="L9">
    <cfRule type="cellIs" dxfId="286" priority="63" stopIfTrue="1" operator="greaterThan">
      <formula>$K$9</formula>
    </cfRule>
  </conditionalFormatting>
  <conditionalFormatting sqref="L10">
    <cfRule type="cellIs" dxfId="285" priority="62" stopIfTrue="1" operator="greaterThan">
      <formula>$K$10</formula>
    </cfRule>
  </conditionalFormatting>
  <conditionalFormatting sqref="L11">
    <cfRule type="cellIs" dxfId="284" priority="61" stopIfTrue="1" operator="greaterThan">
      <formula>$K$11</formula>
    </cfRule>
  </conditionalFormatting>
  <conditionalFormatting sqref="L12">
    <cfRule type="cellIs" dxfId="283" priority="60" stopIfTrue="1" operator="greaterThan">
      <formula>$K$12</formula>
    </cfRule>
  </conditionalFormatting>
  <conditionalFormatting sqref="L13">
    <cfRule type="cellIs" dxfId="282" priority="59" stopIfTrue="1" operator="greaterThan">
      <formula>$K$13</formula>
    </cfRule>
  </conditionalFormatting>
  <conditionalFormatting sqref="L14">
    <cfRule type="cellIs" dxfId="281" priority="58" stopIfTrue="1" operator="greaterThan">
      <formula>$K$14</formula>
    </cfRule>
  </conditionalFormatting>
  <conditionalFormatting sqref="L15">
    <cfRule type="cellIs" dxfId="280" priority="57" stopIfTrue="1" operator="greaterThan">
      <formula>$K$15</formula>
    </cfRule>
  </conditionalFormatting>
  <conditionalFormatting sqref="L16">
    <cfRule type="cellIs" dxfId="279" priority="56" stopIfTrue="1" operator="greaterThan">
      <formula>$K$16</formula>
    </cfRule>
  </conditionalFormatting>
  <conditionalFormatting sqref="L17">
    <cfRule type="cellIs" dxfId="278" priority="55" stopIfTrue="1" operator="greaterThan">
      <formula>$K$17</formula>
    </cfRule>
  </conditionalFormatting>
  <conditionalFormatting sqref="L18">
    <cfRule type="cellIs" dxfId="277" priority="54" stopIfTrue="1" operator="greaterThan">
      <formula>$K$18</formula>
    </cfRule>
  </conditionalFormatting>
  <conditionalFormatting sqref="L19">
    <cfRule type="cellIs" dxfId="276" priority="53" stopIfTrue="1" operator="greaterThan">
      <formula>$K$19</formula>
    </cfRule>
  </conditionalFormatting>
  <conditionalFormatting sqref="L20">
    <cfRule type="cellIs" dxfId="275" priority="52" stopIfTrue="1" operator="greaterThan">
      <formula>$K$20</formula>
    </cfRule>
  </conditionalFormatting>
  <conditionalFormatting sqref="L21">
    <cfRule type="cellIs" dxfId="274" priority="51" stopIfTrue="1" operator="greaterThan">
      <formula>$K$21</formula>
    </cfRule>
  </conditionalFormatting>
  <conditionalFormatting sqref="L22">
    <cfRule type="cellIs" dxfId="273" priority="50" stopIfTrue="1" operator="greaterThan">
      <formula>$K$22</formula>
    </cfRule>
  </conditionalFormatting>
  <conditionalFormatting sqref="L23">
    <cfRule type="cellIs" dxfId="272" priority="49" stopIfTrue="1" operator="greaterThan">
      <formula>$K$23</formula>
    </cfRule>
  </conditionalFormatting>
  <conditionalFormatting sqref="N8">
    <cfRule type="cellIs" dxfId="271" priority="48" stopIfTrue="1" operator="greaterThan">
      <formula>$M$8</formula>
    </cfRule>
  </conditionalFormatting>
  <conditionalFormatting sqref="N9">
    <cfRule type="cellIs" dxfId="270" priority="47" stopIfTrue="1" operator="greaterThan">
      <formula>$M$9</formula>
    </cfRule>
  </conditionalFormatting>
  <conditionalFormatting sqref="N10">
    <cfRule type="cellIs" dxfId="269" priority="46" stopIfTrue="1" operator="greaterThan">
      <formula>$M$10</formula>
    </cfRule>
  </conditionalFormatting>
  <conditionalFormatting sqref="N11">
    <cfRule type="cellIs" dxfId="268" priority="45" stopIfTrue="1" operator="greaterThan">
      <formula>$M$11</formula>
    </cfRule>
  </conditionalFormatting>
  <conditionalFormatting sqref="N12">
    <cfRule type="cellIs" dxfId="267" priority="44" stopIfTrue="1" operator="greaterThan">
      <formula>$M$12</formula>
    </cfRule>
  </conditionalFormatting>
  <conditionalFormatting sqref="N13">
    <cfRule type="cellIs" dxfId="266" priority="43" stopIfTrue="1" operator="greaterThan">
      <formula>$M$13</formula>
    </cfRule>
  </conditionalFormatting>
  <conditionalFormatting sqref="N14">
    <cfRule type="cellIs" dxfId="265" priority="42" stopIfTrue="1" operator="greaterThan">
      <formula>$M$14</formula>
    </cfRule>
  </conditionalFormatting>
  <conditionalFormatting sqref="N15">
    <cfRule type="cellIs" dxfId="264" priority="41" stopIfTrue="1" operator="greaterThan">
      <formula>$M$15</formula>
    </cfRule>
  </conditionalFormatting>
  <conditionalFormatting sqref="N16">
    <cfRule type="cellIs" dxfId="263" priority="40" stopIfTrue="1" operator="greaterThan">
      <formula>$M$16</formula>
    </cfRule>
  </conditionalFormatting>
  <conditionalFormatting sqref="N17">
    <cfRule type="cellIs" dxfId="262" priority="39" stopIfTrue="1" operator="greaterThan">
      <formula>$M$17</formula>
    </cfRule>
  </conditionalFormatting>
  <conditionalFormatting sqref="N18">
    <cfRule type="cellIs" dxfId="261" priority="38" stopIfTrue="1" operator="greaterThan">
      <formula>$M$18</formula>
    </cfRule>
  </conditionalFormatting>
  <conditionalFormatting sqref="N19">
    <cfRule type="cellIs" dxfId="260" priority="37" stopIfTrue="1" operator="greaterThan">
      <formula>$M$19</formula>
    </cfRule>
  </conditionalFormatting>
  <conditionalFormatting sqref="N20">
    <cfRule type="cellIs" dxfId="259" priority="36" stopIfTrue="1" operator="greaterThan">
      <formula>$M$20</formula>
    </cfRule>
  </conditionalFormatting>
  <conditionalFormatting sqref="N21">
    <cfRule type="cellIs" dxfId="258" priority="35" stopIfTrue="1" operator="greaterThan">
      <formula>$M$21</formula>
    </cfRule>
  </conditionalFormatting>
  <conditionalFormatting sqref="N22">
    <cfRule type="cellIs" dxfId="257" priority="34" stopIfTrue="1" operator="greaterThan">
      <formula>$M$22</formula>
    </cfRule>
  </conditionalFormatting>
  <conditionalFormatting sqref="N23">
    <cfRule type="cellIs" dxfId="256" priority="33" stopIfTrue="1" operator="greaterThan">
      <formula>$M$23</formula>
    </cfRule>
  </conditionalFormatting>
  <conditionalFormatting sqref="P8">
    <cfRule type="cellIs" dxfId="255" priority="32" stopIfTrue="1" operator="greaterThan">
      <formula>$O$8</formula>
    </cfRule>
  </conditionalFormatting>
  <conditionalFormatting sqref="P9">
    <cfRule type="cellIs" dxfId="254" priority="31" stopIfTrue="1" operator="greaterThan">
      <formula>$O$9</formula>
    </cfRule>
  </conditionalFormatting>
  <conditionalFormatting sqref="P10">
    <cfRule type="cellIs" dxfId="253" priority="30" stopIfTrue="1" operator="greaterThan">
      <formula>$O$10</formula>
    </cfRule>
  </conditionalFormatting>
  <conditionalFormatting sqref="P11">
    <cfRule type="cellIs" dxfId="252" priority="29" stopIfTrue="1" operator="greaterThan">
      <formula>$O$11</formula>
    </cfRule>
  </conditionalFormatting>
  <conditionalFormatting sqref="P12">
    <cfRule type="cellIs" dxfId="251" priority="28" stopIfTrue="1" operator="greaterThan">
      <formula>$O$12</formula>
    </cfRule>
  </conditionalFormatting>
  <conditionalFormatting sqref="P13">
    <cfRule type="cellIs" dxfId="250" priority="27" stopIfTrue="1" operator="greaterThan">
      <formula>$O$13</formula>
    </cfRule>
  </conditionalFormatting>
  <conditionalFormatting sqref="P14">
    <cfRule type="cellIs" dxfId="249" priority="26" stopIfTrue="1" operator="greaterThan">
      <formula>$O$14</formula>
    </cfRule>
  </conditionalFormatting>
  <conditionalFormatting sqref="P15">
    <cfRule type="cellIs" dxfId="248" priority="25" stopIfTrue="1" operator="greaterThan">
      <formula>$O$15</formula>
    </cfRule>
  </conditionalFormatting>
  <conditionalFormatting sqref="P16">
    <cfRule type="cellIs" dxfId="247" priority="24" stopIfTrue="1" operator="greaterThan">
      <formula>$O$16</formula>
    </cfRule>
  </conditionalFormatting>
  <conditionalFormatting sqref="P17">
    <cfRule type="cellIs" dxfId="246" priority="23" stopIfTrue="1" operator="greaterThan">
      <formula>$O$17</formula>
    </cfRule>
  </conditionalFormatting>
  <conditionalFormatting sqref="P18">
    <cfRule type="cellIs" dxfId="245" priority="22" stopIfTrue="1" operator="greaterThan">
      <formula>$O$18</formula>
    </cfRule>
  </conditionalFormatting>
  <conditionalFormatting sqref="P19">
    <cfRule type="cellIs" dxfId="244" priority="21" stopIfTrue="1" operator="greaterThan">
      <formula>$O$19</formula>
    </cfRule>
  </conditionalFormatting>
  <conditionalFormatting sqref="P20">
    <cfRule type="cellIs" dxfId="243" priority="20" stopIfTrue="1" operator="greaterThan">
      <formula>$O$20</formula>
    </cfRule>
  </conditionalFormatting>
  <conditionalFormatting sqref="P21">
    <cfRule type="cellIs" dxfId="242" priority="19" stopIfTrue="1" operator="greaterThan">
      <formula>$O$21</formula>
    </cfRule>
  </conditionalFormatting>
  <conditionalFormatting sqref="P22">
    <cfRule type="cellIs" dxfId="241" priority="18" stopIfTrue="1" operator="greaterThan">
      <formula>$O$22</formula>
    </cfRule>
  </conditionalFormatting>
  <conditionalFormatting sqref="P23">
    <cfRule type="cellIs" dxfId="240" priority="17" stopIfTrue="1" operator="greaterThan">
      <formula>$O$23</formula>
    </cfRule>
  </conditionalFormatting>
  <conditionalFormatting sqref="R8">
    <cfRule type="cellIs" dxfId="239" priority="16" stopIfTrue="1" operator="greaterThan">
      <formula>$Q$8</formula>
    </cfRule>
  </conditionalFormatting>
  <conditionalFormatting sqref="R9">
    <cfRule type="cellIs" dxfId="238" priority="15" stopIfTrue="1" operator="greaterThan">
      <formula>$Q$9</formula>
    </cfRule>
  </conditionalFormatting>
  <conditionalFormatting sqref="R10">
    <cfRule type="cellIs" dxfId="237" priority="14" stopIfTrue="1" operator="greaterThan">
      <formula>$Q$10</formula>
    </cfRule>
  </conditionalFormatting>
  <conditionalFormatting sqref="R11">
    <cfRule type="cellIs" dxfId="236" priority="13" stopIfTrue="1" operator="greaterThan">
      <formula>$Q$11</formula>
    </cfRule>
  </conditionalFormatting>
  <conditionalFormatting sqref="R12">
    <cfRule type="cellIs" dxfId="235" priority="12" stopIfTrue="1" operator="greaterThan">
      <formula>$Q$12</formula>
    </cfRule>
  </conditionalFormatting>
  <conditionalFormatting sqref="R13">
    <cfRule type="cellIs" dxfId="234" priority="11" stopIfTrue="1" operator="greaterThan">
      <formula>$Q$13</formula>
    </cfRule>
  </conditionalFormatting>
  <conditionalFormatting sqref="R14">
    <cfRule type="cellIs" dxfId="233" priority="10" stopIfTrue="1" operator="greaterThan">
      <formula>$Q$14</formula>
    </cfRule>
  </conditionalFormatting>
  <conditionalFormatting sqref="R15">
    <cfRule type="cellIs" dxfId="232" priority="9" stopIfTrue="1" operator="greaterThan">
      <formula>$Q$15</formula>
    </cfRule>
  </conditionalFormatting>
  <conditionalFormatting sqref="R16">
    <cfRule type="cellIs" dxfId="231" priority="8" stopIfTrue="1" operator="greaterThan">
      <formula>$Q$16</formula>
    </cfRule>
  </conditionalFormatting>
  <conditionalFormatting sqref="R17">
    <cfRule type="cellIs" dxfId="230" priority="7" stopIfTrue="1" operator="greaterThan">
      <formula>$Q$17</formula>
    </cfRule>
  </conditionalFormatting>
  <conditionalFormatting sqref="R18">
    <cfRule type="cellIs" dxfId="229" priority="6" stopIfTrue="1" operator="greaterThan">
      <formula>$Q$18</formula>
    </cfRule>
  </conditionalFormatting>
  <conditionalFormatting sqref="R19">
    <cfRule type="cellIs" dxfId="228" priority="5" stopIfTrue="1" operator="greaterThan">
      <formula>$Q$19</formula>
    </cfRule>
  </conditionalFormatting>
  <conditionalFormatting sqref="R20">
    <cfRule type="cellIs" dxfId="227" priority="4" stopIfTrue="1" operator="greaterThan">
      <formula>$Q$20</formula>
    </cfRule>
  </conditionalFormatting>
  <conditionalFormatting sqref="R21">
    <cfRule type="cellIs" dxfId="226" priority="3" stopIfTrue="1" operator="greaterThan">
      <formula>$Q$21</formula>
    </cfRule>
  </conditionalFormatting>
  <conditionalFormatting sqref="R22">
    <cfRule type="cellIs" dxfId="225" priority="2" stopIfTrue="1" operator="greaterThan">
      <formula>$Q$22</formula>
    </cfRule>
  </conditionalFormatting>
  <conditionalFormatting sqref="R23">
    <cfRule type="cellIs" dxfId="224" priority="1" stopIfTrue="1" operator="greaterThan">
      <formula>$Q$23</formula>
    </cfRule>
  </conditionalFormatting>
  <printOptions horizontalCentered="1"/>
  <pageMargins left="0.75" right="0.75" top="0.5" bottom="0.46" header="0.25" footer="0.25"/>
  <pageSetup scale="75" orientation="landscape" r:id="rId1"/>
  <headerFooter alignWithMargins="0"/>
  <ignoredErrors>
    <ignoredError sqref="G7 I7 K7 M7 O7 Q7"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0"/>
  <sheetViews>
    <sheetView zoomScaleNormal="100" zoomScaleSheetLayoutView="100" workbookViewId="0">
      <selection activeCell="A25" sqref="A25"/>
    </sheetView>
  </sheetViews>
  <sheetFormatPr defaultColWidth="8.85546875" defaultRowHeight="12.75" x14ac:dyDescent="0.2"/>
  <cols>
    <col min="1" max="1" width="12.42578125" style="39" customWidth="1"/>
    <col min="2" max="3" width="10" style="39" customWidth="1"/>
    <col min="4" max="4" width="10" style="39" hidden="1" customWidth="1"/>
    <col min="5" max="12" width="9.42578125" style="39" customWidth="1"/>
    <col min="13" max="16384" width="8.85546875" style="39"/>
  </cols>
  <sheetData>
    <row r="1" spans="1:18" ht="21" customHeight="1" thickBot="1" x14ac:dyDescent="0.3">
      <c r="A1" s="35" t="s">
        <v>14</v>
      </c>
      <c r="B1" s="36"/>
      <c r="C1" s="64" t="str">
        <f>'Milestone Wells'!B12</f>
        <v>MW-5</v>
      </c>
      <c r="D1" s="37"/>
      <c r="E1" s="199" t="s">
        <v>53</v>
      </c>
      <c r="F1" s="200"/>
      <c r="G1" s="203" t="str">
        <f>'Milestone Wells'!B2</f>
        <v>ACME</v>
      </c>
      <c r="H1" s="204"/>
      <c r="I1" s="38"/>
      <c r="J1" s="199" t="s">
        <v>56</v>
      </c>
      <c r="K1" s="200"/>
      <c r="L1" s="200"/>
      <c r="M1" s="205">
        <f>'Milestone Wells'!H2</f>
        <v>40544</v>
      </c>
      <c r="N1" s="206"/>
    </row>
    <row r="2" spans="1:18" ht="18.75" thickBot="1" x14ac:dyDescent="0.3">
      <c r="A2" s="40"/>
      <c r="B2" s="41"/>
      <c r="C2" s="42"/>
      <c r="D2" s="42"/>
      <c r="E2" s="201" t="s">
        <v>54</v>
      </c>
      <c r="F2" s="202"/>
      <c r="G2" s="207">
        <f>'Milestone Wells'!B3</f>
        <v>123456789</v>
      </c>
      <c r="H2" s="208"/>
      <c r="I2" s="38"/>
      <c r="J2" s="201" t="s">
        <v>57</v>
      </c>
      <c r="K2" s="202"/>
      <c r="L2" s="202"/>
      <c r="M2" s="209">
        <f>'Milestone Wells'!H3</f>
        <v>40558</v>
      </c>
      <c r="N2" s="210"/>
    </row>
    <row r="3" spans="1:18" ht="18" customHeight="1" thickBot="1" x14ac:dyDescent="0.3">
      <c r="A3" s="181" t="s">
        <v>20</v>
      </c>
      <c r="B3" s="182"/>
      <c r="C3" s="182"/>
      <c r="D3" s="183"/>
      <c r="E3" s="182"/>
      <c r="F3" s="182"/>
      <c r="G3" s="182"/>
      <c r="H3" s="182"/>
      <c r="I3" s="182"/>
      <c r="J3" s="182"/>
      <c r="K3" s="182"/>
      <c r="L3" s="182"/>
      <c r="M3" s="182"/>
      <c r="N3" s="182"/>
      <c r="O3" s="182"/>
      <c r="P3" s="182"/>
      <c r="Q3" s="43"/>
      <c r="R3" s="44"/>
    </row>
    <row r="4" spans="1:18" ht="15.75" x14ac:dyDescent="0.25">
      <c r="A4" s="189" t="s">
        <v>16</v>
      </c>
      <c r="B4" s="192" t="s">
        <v>17</v>
      </c>
      <c r="C4" s="195" t="s">
        <v>25</v>
      </c>
      <c r="D4" s="45"/>
      <c r="E4" s="188" t="s">
        <v>21</v>
      </c>
      <c r="F4" s="184"/>
      <c r="G4" s="184" t="s">
        <v>23</v>
      </c>
      <c r="H4" s="184"/>
      <c r="I4" s="184" t="s">
        <v>22</v>
      </c>
      <c r="J4" s="184"/>
      <c r="K4" s="184" t="s">
        <v>24</v>
      </c>
      <c r="L4" s="184"/>
      <c r="M4" s="184" t="s">
        <v>26</v>
      </c>
      <c r="N4" s="184"/>
      <c r="O4" s="184" t="s">
        <v>27</v>
      </c>
      <c r="P4" s="184"/>
      <c r="Q4" s="184" t="s">
        <v>29</v>
      </c>
      <c r="R4" s="185"/>
    </row>
    <row r="5" spans="1:18" ht="22.5" customHeight="1" x14ac:dyDescent="0.2">
      <c r="A5" s="190"/>
      <c r="B5" s="193"/>
      <c r="C5" s="196"/>
      <c r="D5" s="45"/>
      <c r="E5" s="198" t="s">
        <v>7</v>
      </c>
      <c r="F5" s="186"/>
      <c r="G5" s="186" t="s">
        <v>59</v>
      </c>
      <c r="H5" s="186"/>
      <c r="I5" s="186" t="s">
        <v>28</v>
      </c>
      <c r="J5" s="186"/>
      <c r="K5" s="186" t="s">
        <v>12</v>
      </c>
      <c r="L5" s="186"/>
      <c r="M5" s="186" t="s">
        <v>4</v>
      </c>
      <c r="N5" s="186"/>
      <c r="O5" s="186" t="s">
        <v>30</v>
      </c>
      <c r="P5" s="186"/>
      <c r="Q5" s="186" t="s">
        <v>31</v>
      </c>
      <c r="R5" s="187"/>
    </row>
    <row r="6" spans="1:18" ht="24" customHeight="1" thickBot="1" x14ac:dyDescent="0.25">
      <c r="A6" s="191"/>
      <c r="B6" s="194"/>
      <c r="C6" s="197"/>
      <c r="D6" s="46"/>
      <c r="E6" s="47" t="s">
        <v>19</v>
      </c>
      <c r="F6" s="48" t="s">
        <v>18</v>
      </c>
      <c r="G6" s="48" t="s">
        <v>19</v>
      </c>
      <c r="H6" s="48" t="s">
        <v>18</v>
      </c>
      <c r="I6" s="48" t="s">
        <v>19</v>
      </c>
      <c r="J6" s="48" t="s">
        <v>18</v>
      </c>
      <c r="K6" s="48" t="s">
        <v>19</v>
      </c>
      <c r="L6" s="49" t="s">
        <v>18</v>
      </c>
      <c r="M6" s="48" t="s">
        <v>19</v>
      </c>
      <c r="N6" s="49" t="s">
        <v>18</v>
      </c>
      <c r="O6" s="48" t="s">
        <v>19</v>
      </c>
      <c r="P6" s="49" t="s">
        <v>18</v>
      </c>
      <c r="Q6" s="48" t="s">
        <v>19</v>
      </c>
      <c r="R6" s="50" t="s">
        <v>18</v>
      </c>
    </row>
    <row r="7" spans="1:18" x14ac:dyDescent="0.2">
      <c r="A7" s="65">
        <v>0</v>
      </c>
      <c r="B7" s="68">
        <f>'Milestone Wells'!H2</f>
        <v>40544</v>
      </c>
      <c r="C7" s="69">
        <v>0</v>
      </c>
      <c r="D7" s="70">
        <f>IF(C7="",A7,C7)</f>
        <v>0</v>
      </c>
      <c r="E7" s="34">
        <f>IF('Milestone Wells'!C12="","NA",'Milestone Wells'!C12)</f>
        <v>21000</v>
      </c>
      <c r="F7" s="102">
        <f>E7</f>
        <v>21000</v>
      </c>
      <c r="G7" s="32">
        <f>IF('Milestone Wells'!G12="","NA",'Milestone Wells'!G12)</f>
        <v>40400</v>
      </c>
      <c r="H7" s="102">
        <f>G7</f>
        <v>40400</v>
      </c>
      <c r="I7" s="32">
        <f>IF('Milestone Wells'!K12="","NA",'Milestone Wells'!K12)</f>
        <v>283</v>
      </c>
      <c r="J7" s="102">
        <f>I7</f>
        <v>283</v>
      </c>
      <c r="K7" s="32">
        <f>IF('Milestone Wells'!L12="","NA",'Milestone Wells'!L12)</f>
        <v>545</v>
      </c>
      <c r="L7" s="102">
        <f>K7</f>
        <v>545</v>
      </c>
      <c r="M7" s="71" t="str">
        <f>IF('Milestone Wells'!M12="","NA",'Milestone Wells'!M12)</f>
        <v>NA</v>
      </c>
      <c r="N7" s="102" t="str">
        <f>M7</f>
        <v>NA</v>
      </c>
      <c r="O7" s="71" t="str">
        <f>IF('Milestone Wells'!N12="","NA",'Milestone Wells'!N12)</f>
        <v>NA</v>
      </c>
      <c r="P7" s="102" t="str">
        <f>O7</f>
        <v>NA</v>
      </c>
      <c r="Q7" s="71" t="str">
        <f>IF('Milestone Wells'!O12="","NA",'Milestone Wells'!O12)</f>
        <v>NA</v>
      </c>
      <c r="R7" s="105" t="str">
        <f>Q7</f>
        <v>NA</v>
      </c>
    </row>
    <row r="8" spans="1:18" x14ac:dyDescent="0.2">
      <c r="A8" s="66">
        <v>0.25</v>
      </c>
      <c r="B8" s="92">
        <v>40649</v>
      </c>
      <c r="C8" s="75">
        <f>IF(B8="","",(B8-$M$2)/365)</f>
        <v>0.24931506849315069</v>
      </c>
      <c r="D8" s="51">
        <f t="shared" ref="D8:D23" si="0">IF(C8="",A8,C8)</f>
        <v>0.24931506849315069</v>
      </c>
      <c r="E8" s="73">
        <f>IF(E$7="NA","",IF(F$7&lt;E$24,"",IF($A8='Milestone Wells'!$C$37,E$24,IF(E7=E$24,E$24,IF(E$7&lt;E$24,"",E$7-(E$7-E$24)*($D8/'Milestone Wells'!$C$37))))))</f>
        <v>18382.316438356163</v>
      </c>
      <c r="F8" s="103"/>
      <c r="G8" s="1">
        <f>IF(G$7="NA","",IF(H$7&lt;G$24,"",IF($A8='Milestone Wells'!$C$37,G$24,IF(G7=G$24,G$24,IF(G$7&lt;G$24,"",G$7-(G$7-G$24)*($D8/'Milestone Wells'!$C$37))))))</f>
        <v>35375.054794520547</v>
      </c>
      <c r="H8" s="103"/>
      <c r="I8" s="1">
        <f>IF(I$7="NA","",IF(J$7&lt;I$24,"",IF($A8='Milestone Wells'!$C$37,I$24,IF(I7=I$24,I$24,IF(I$7&lt;I$24,"",I$7-(I$7-I$24)*($D8/'Milestone Wells'!$C$37))))))</f>
        <v>256.44794520547947</v>
      </c>
      <c r="J8" s="103"/>
      <c r="K8" s="1">
        <f>IF(K$7="NA","",IF(L$7&lt;K$24,"",IF($A8='Milestone Wells'!$C$37,K$24,IF(K7=K$24,K$24,IF(K$7&lt;K$24,"",K$7-(K$7-K$24)*($D8/'Milestone Wells'!$C$37))))))</f>
        <v>479.55479452054794</v>
      </c>
      <c r="L8" s="103"/>
      <c r="M8" s="1" t="str">
        <f>IF(M$7="NA","",IF(N$7&lt;M$24,"",IF($A8='Milestone Wells'!$C$37,M$24,IF(M7=M$24,M$24,IF(M$7&lt;M$24,"",M$7-(M$7-M$24)*($D8/'Milestone Wells'!$C$37))))))</f>
        <v/>
      </c>
      <c r="N8" s="103"/>
      <c r="O8" s="1" t="str">
        <f>IF(O$7="NA","",IF(P$7&lt;O$24,"",IF($A8='Milestone Wells'!$C$37,O$24,IF(O7=O$24,O$24,IF(O$7&lt;O$24,"",O$7-(O$7-O$24)*($D8/'Milestone Wells'!$C$37))))))</f>
        <v/>
      </c>
      <c r="P8" s="103"/>
      <c r="Q8" s="1" t="str">
        <f>IF(Q$7="NA","",IF(R$7&lt;Q$24,"",IF($A8='Milestone Wells'!$C$37,Q$24,IF(Q7=Q$24,Q$24,IF(Q$7&lt;Q$24,"",Q$7-(Q$7-Q$24)*($D8/'Milestone Wells'!$C$37))))))</f>
        <v/>
      </c>
      <c r="R8" s="106"/>
    </row>
    <row r="9" spans="1:18" x14ac:dyDescent="0.2">
      <c r="A9" s="66">
        <v>0.5</v>
      </c>
      <c r="B9" s="92">
        <v>40760</v>
      </c>
      <c r="C9" s="75">
        <f t="shared" ref="C9:C23" si="1">IF(B9="","",(B9-$M$2)/365)</f>
        <v>0.55342465753424652</v>
      </c>
      <c r="D9" s="51">
        <f t="shared" si="0"/>
        <v>0.55342465753424652</v>
      </c>
      <c r="E9" s="73">
        <f>IF(E$7="NA","",IF(F$7&lt;E$24,"",IF($A9='Milestone Wells'!$C$37,E$24,IF(E8=E$24,E$24,IF(E$7&lt;E$24,"",E$7-(E$7-E$24)*($D9/'Milestone Wells'!$C$37))))))</f>
        <v>15189.317808219179</v>
      </c>
      <c r="F9" s="103"/>
      <c r="G9" s="1">
        <f>IF(G$7="NA","",IF(H$7&lt;G$24,"",IF($A9='Milestone Wells'!$C$37,G$24,IF(G8=G$24,G$24,IF(G$7&lt;G$24,"",G$7-(G$7-G$24)*($D9/'Milestone Wells'!$C$37))))))</f>
        <v>29245.726027397261</v>
      </c>
      <c r="H9" s="103"/>
      <c r="I9" s="1">
        <f>IF(I$7="NA","",IF(J$7&lt;I$24,"",IF($A9='Milestone Wells'!$C$37,I$24,IF(I8=I$24,I$24,IF(I$7&lt;I$24,"",I$7-(I$7-I$24)*($D9/'Milestone Wells'!$C$37))))))</f>
        <v>224.06027397260274</v>
      </c>
      <c r="J9" s="103"/>
      <c r="K9" s="1">
        <f>IF(K$7="NA","",IF(L$7&lt;K$24,"",IF($A9='Milestone Wells'!$C$37,K$24,IF(K8=K$24,K$24,IF(K$7&lt;K$24,"",K$7-(K$7-K$24)*($D9/'Milestone Wells'!$C$37))))))</f>
        <v>399.72602739726028</v>
      </c>
      <c r="L9" s="103"/>
      <c r="M9" s="1" t="str">
        <f>IF(M$7="NA","",IF(N$7&lt;M$24,"",IF($A9='Milestone Wells'!$C$37,M$24,IF(M8=M$24,M$24,IF(M$7&lt;M$24,"",M$7-(M$7-M$24)*($D9/'Milestone Wells'!$C$37))))))</f>
        <v/>
      </c>
      <c r="N9" s="103"/>
      <c r="O9" s="1" t="str">
        <f>IF(O$7="NA","",IF(P$7&lt;O$24,"",IF($A9='Milestone Wells'!$C$37,O$24,IF(O8=O$24,O$24,IF(O$7&lt;O$24,"",O$7-(O$7-O$24)*($D9/'Milestone Wells'!$C$37))))))</f>
        <v/>
      </c>
      <c r="P9" s="103"/>
      <c r="Q9" s="1" t="str">
        <f>IF(Q$7="NA","",IF(R$7&lt;Q$24,"",IF($A9='Milestone Wells'!$C$37,Q$24,IF(Q8=Q$24,Q$24,IF(Q$7&lt;Q$24,"",Q$7-(Q$7-Q$24)*($D9/'Milestone Wells'!$C$37))))))</f>
        <v/>
      </c>
      <c r="R9" s="106"/>
    </row>
    <row r="10" spans="1:18" x14ac:dyDescent="0.2">
      <c r="A10" s="66">
        <v>0.75</v>
      </c>
      <c r="B10" s="92">
        <v>40848</v>
      </c>
      <c r="C10" s="75">
        <f t="shared" si="1"/>
        <v>0.79452054794520544</v>
      </c>
      <c r="D10" s="51">
        <f t="shared" si="0"/>
        <v>0.79452054794520544</v>
      </c>
      <c r="E10" s="73">
        <f>IF(E$7="NA","",IF(F$7&lt;E$24,"",IF($A10='Milestone Wells'!$C$37,E$24,IF(E9=E$24,E$24,IF(E$7&lt;E$24,"",E$7-(E$7-E$24)*($D10/'Milestone Wells'!$C$37))))))</f>
        <v>12657.931506849316</v>
      </c>
      <c r="F10" s="103"/>
      <c r="G10" s="1">
        <f>IF(G$7="NA","",IF(H$7&lt;G$24,"",IF($A10='Milestone Wells'!$C$37,G$24,IF(G9=G$24,G$24,IF(G$7&lt;G$24,"",G$7-(G$7-G$24)*($D10/'Milestone Wells'!$C$37))))))</f>
        <v>24386.438356164384</v>
      </c>
      <c r="H10" s="103"/>
      <c r="I10" s="1">
        <f>IF(I$7="NA","",IF(J$7&lt;I$24,"",IF($A10='Milestone Wells'!$C$37,I$24,IF(I9=I$24,I$24,IF(I$7&lt;I$24,"",I$7-(I$7-I$24)*($D10/'Milestone Wells'!$C$37))))))</f>
        <v>198.38356164383561</v>
      </c>
      <c r="J10" s="103"/>
      <c r="K10" s="1">
        <f>IF(K$7="NA","",IF(L$7&lt;K$24,"",IF($A10='Milestone Wells'!$C$37,K$24,IF(K9=K$24,K$24,IF(K$7&lt;K$24,"",K$7-(K$7-K$24)*($D10/'Milestone Wells'!$C$37))))))</f>
        <v>336.43835616438355</v>
      </c>
      <c r="L10" s="103"/>
      <c r="M10" s="1" t="str">
        <f>IF(M$7="NA","",IF(N$7&lt;M$24,"",IF($A10='Milestone Wells'!$C$37,M$24,IF(M9=M$24,M$24,IF(M$7&lt;M$24,"",M$7-(M$7-M$24)*($D10/'Milestone Wells'!$C$37))))))</f>
        <v/>
      </c>
      <c r="N10" s="103"/>
      <c r="O10" s="1" t="str">
        <f>IF(O$7="NA","",IF(P$7&lt;O$24,"",IF($A10='Milestone Wells'!$C$37,O$24,IF(O9=O$24,O$24,IF(O$7&lt;O$24,"",O$7-(O$7-O$24)*($D10/'Milestone Wells'!$C$37))))))</f>
        <v/>
      </c>
      <c r="P10" s="103"/>
      <c r="Q10" s="1" t="str">
        <f>IF(Q$7="NA","",IF(R$7&lt;Q$24,"",IF($A10='Milestone Wells'!$C$37,Q$24,IF(Q9=Q$24,Q$24,IF(Q$7&lt;Q$24,"",Q$7-(Q$7-Q$24)*($D10/'Milestone Wells'!$C$37))))))</f>
        <v/>
      </c>
      <c r="R10" s="106"/>
    </row>
    <row r="11" spans="1:18" x14ac:dyDescent="0.2">
      <c r="A11" s="66">
        <v>1</v>
      </c>
      <c r="B11" s="92">
        <v>40941</v>
      </c>
      <c r="C11" s="75">
        <f t="shared" si="1"/>
        <v>1.0493150684931507</v>
      </c>
      <c r="D11" s="51">
        <f t="shared" si="0"/>
        <v>1.0493150684931507</v>
      </c>
      <c r="E11" s="73">
        <f>IF(E$7="NA","",IF(F$7&lt;E$24,"",IF($A11='Milestone Wells'!$C$37,E$24,IF(E10=E$24,E$24,IF(E$7&lt;E$24,"",E$7-(E$7-E$24)*($D11/'Milestone Wells'!$C$37))))))</f>
        <v>9982.7164383561649</v>
      </c>
      <c r="F11" s="103"/>
      <c r="G11" s="1">
        <f>IF(G$7="NA","",IF(H$7&lt;G$24,"",IF($A11='Milestone Wells'!$C$37,G$24,IF(G10=G$24,G$24,IF(G$7&lt;G$24,"",G$7-(G$7-G$24)*($D11/'Milestone Wells'!$C$37))))))</f>
        <v>19251.054794520547</v>
      </c>
      <c r="H11" s="103"/>
      <c r="I11" s="1">
        <f>IF(I$7="NA","",IF(J$7&lt;I$24,"",IF($A11='Milestone Wells'!$C$37,I$24,IF(I10=I$24,I$24,IF(I$7&lt;I$24,"",I$7-(I$7-I$24)*($D11/'Milestone Wells'!$C$37))))))</f>
        <v>171.24794520547945</v>
      </c>
      <c r="J11" s="103"/>
      <c r="K11" s="1">
        <f>IF(K$7="NA","",IF(L$7&lt;K$24,"",IF($A11='Milestone Wells'!$C$37,K$24,IF(K10=K$24,K$24,IF(K$7&lt;K$24,"",K$7-(K$7-K$24)*($D11/'Milestone Wells'!$C$37))))))</f>
        <v>269.55479452054794</v>
      </c>
      <c r="L11" s="103"/>
      <c r="M11" s="1" t="str">
        <f>IF(M$7="NA","",IF(N$7&lt;M$24,"",IF($A11='Milestone Wells'!$C$37,M$24,IF(M10=M$24,M$24,IF(M$7&lt;M$24,"",M$7-(M$7-M$24)*($D11/'Milestone Wells'!$C$37))))))</f>
        <v/>
      </c>
      <c r="N11" s="103"/>
      <c r="O11" s="1" t="str">
        <f>IF(O$7="NA","",IF(P$7&lt;O$24,"",IF($A11='Milestone Wells'!$C$37,O$24,IF(O10=O$24,O$24,IF(O$7&lt;O$24,"",O$7-(O$7-O$24)*($D11/'Milestone Wells'!$C$37))))))</f>
        <v/>
      </c>
      <c r="P11" s="103"/>
      <c r="Q11" s="1" t="str">
        <f>IF(Q$7="NA","",IF(R$7&lt;Q$24,"",IF($A11='Milestone Wells'!$C$37,Q$24,IF(Q10=Q$24,Q$24,IF(Q$7&lt;Q$24,"",Q$7-(Q$7-Q$24)*($D11/'Milestone Wells'!$C$37))))))</f>
        <v/>
      </c>
      <c r="R11" s="106"/>
    </row>
    <row r="12" spans="1:18" x14ac:dyDescent="0.2">
      <c r="A12" s="66">
        <v>1.25</v>
      </c>
      <c r="B12" s="92"/>
      <c r="C12" s="75" t="str">
        <f t="shared" si="1"/>
        <v/>
      </c>
      <c r="D12" s="51">
        <f t="shared" si="0"/>
        <v>1.25</v>
      </c>
      <c r="E12" s="73">
        <f>IF(E$7="NA","",IF(F$7&lt;E$24,"",IF($A12='Milestone Wells'!$C$37,E$24,IF(E11=E$24,E$24,IF(E$7&lt;E$24,"",E$7-(E$7-E$24)*($D12/'Milestone Wells'!$C$37))))))</f>
        <v>7875.625</v>
      </c>
      <c r="F12" s="103"/>
      <c r="G12" s="1">
        <f>IF(G$7="NA","",IF(H$7&lt;G$24,"",IF($A12='Milestone Wells'!$C$37,G$24,IF(G11=G$24,G$24,IF(G$7&lt;G$24,"",G$7-(G$7-G$24)*($D12/'Milestone Wells'!$C$37))))))</f>
        <v>15206.25</v>
      </c>
      <c r="H12" s="103"/>
      <c r="I12" s="1">
        <f>IF(I$7="NA","",IF(J$7&lt;I$24,"",IF($A12='Milestone Wells'!$C$37,I$24,IF(I11=I$24,I$24,IF(I$7&lt;I$24,"",I$7-(I$7-I$24)*($D12/'Milestone Wells'!$C$37))))))</f>
        <v>149.875</v>
      </c>
      <c r="J12" s="103"/>
      <c r="K12" s="1">
        <f>IF(K$7="NA","",IF(L$7&lt;K$24,"",IF($A12='Milestone Wells'!$C$37,K$24,IF(K11=K$24,K$24,IF(K$7&lt;K$24,"",K$7-(K$7-K$24)*($D12/'Milestone Wells'!$C$37))))))</f>
        <v>216.875</v>
      </c>
      <c r="L12" s="103"/>
      <c r="M12" s="1" t="str">
        <f>IF(M$7="NA","",IF(N$7&lt;M$24,"",IF($A12='Milestone Wells'!$C$37,M$24,IF(M11=M$24,M$24,IF(M$7&lt;M$24,"",M$7-(M$7-M$24)*($D12/'Milestone Wells'!$C$37))))))</f>
        <v/>
      </c>
      <c r="N12" s="103"/>
      <c r="O12" s="1" t="str">
        <f>IF(O$7="NA","",IF(P$7&lt;O$24,"",IF($A12='Milestone Wells'!$C$37,O$24,IF(O11=O$24,O$24,IF(O$7&lt;O$24,"",O$7-(O$7-O$24)*($D12/'Milestone Wells'!$C$37))))))</f>
        <v/>
      </c>
      <c r="P12" s="103"/>
      <c r="Q12" s="1" t="str">
        <f>IF(Q$7="NA","",IF(R$7&lt;Q$24,"",IF($A12='Milestone Wells'!$C$37,Q$24,IF(Q11=Q$24,Q$24,IF(Q$7&lt;Q$24,"",Q$7-(Q$7-Q$24)*($D12/'Milestone Wells'!$C$37))))))</f>
        <v/>
      </c>
      <c r="R12" s="106"/>
    </row>
    <row r="13" spans="1:18" x14ac:dyDescent="0.2">
      <c r="A13" s="66">
        <v>1.5</v>
      </c>
      <c r="B13" s="92"/>
      <c r="C13" s="75" t="str">
        <f t="shared" si="1"/>
        <v/>
      </c>
      <c r="D13" s="51">
        <f t="shared" si="0"/>
        <v>1.5</v>
      </c>
      <c r="E13" s="73">
        <f>IF(E$7="NA","",IF(F$7&lt;E$24,"",IF($A13='Milestone Wells'!$C$37,E$24,IF(E12=E$24,E$24,IF(E$7&lt;E$24,"",E$7-(E$7-E$24)*($D13/'Milestone Wells'!$C$37))))))</f>
        <v>5250.75</v>
      </c>
      <c r="F13" s="103"/>
      <c r="G13" s="1">
        <f>IF(G$7="NA","",IF(H$7&lt;G$24,"",IF($A13='Milestone Wells'!$C$37,G$24,IF(G12=G$24,G$24,IF(G$7&lt;G$24,"",G$7-(G$7-G$24)*($D13/'Milestone Wells'!$C$37))))))</f>
        <v>10167.5</v>
      </c>
      <c r="H13" s="103"/>
      <c r="I13" s="1">
        <f>IF(I$7="NA","",IF(J$7&lt;I$24,"",IF($A13='Milestone Wells'!$C$37,I$24,IF(I12=I$24,I$24,IF(I$7&lt;I$24,"",I$7-(I$7-I$24)*($D13/'Milestone Wells'!$C$37))))))</f>
        <v>123.25</v>
      </c>
      <c r="J13" s="103"/>
      <c r="K13" s="1">
        <f>IF(K$7="NA","",IF(L$7&lt;K$24,"",IF($A13='Milestone Wells'!$C$37,K$24,IF(K12=K$24,K$24,IF(K$7&lt;K$24,"",K$7-(K$7-K$24)*($D13/'Milestone Wells'!$C$37))))))</f>
        <v>151.25</v>
      </c>
      <c r="L13" s="103"/>
      <c r="M13" s="1" t="str">
        <f>IF(M$7="NA","",IF(N$7&lt;M$24,"",IF($A13='Milestone Wells'!$C$37,M$24,IF(M12=M$24,M$24,IF(M$7&lt;M$24,"",M$7-(M$7-M$24)*($D13/'Milestone Wells'!$C$37))))))</f>
        <v/>
      </c>
      <c r="N13" s="103"/>
      <c r="O13" s="1" t="str">
        <f>IF(O$7="NA","",IF(P$7&lt;O$24,"",IF($A13='Milestone Wells'!$C$37,O$24,IF(O12=O$24,O$24,IF(O$7&lt;O$24,"",O$7-(O$7-O$24)*($D13/'Milestone Wells'!$C$37))))))</f>
        <v/>
      </c>
      <c r="P13" s="103"/>
      <c r="Q13" s="1" t="str">
        <f>IF(Q$7="NA","",IF(R$7&lt;Q$24,"",IF($A13='Milestone Wells'!$C$37,Q$24,IF(Q12=Q$24,Q$24,IF(Q$7&lt;Q$24,"",Q$7-(Q$7-Q$24)*($D13/'Milestone Wells'!$C$37))))))</f>
        <v/>
      </c>
      <c r="R13" s="106"/>
    </row>
    <row r="14" spans="1:18" x14ac:dyDescent="0.2">
      <c r="A14" s="66">
        <v>1.75</v>
      </c>
      <c r="B14" s="92"/>
      <c r="C14" s="75" t="str">
        <f t="shared" si="1"/>
        <v/>
      </c>
      <c r="D14" s="51">
        <f t="shared" si="0"/>
        <v>1.75</v>
      </c>
      <c r="E14" s="73">
        <f>IF(E$7="NA","",IF(F$7&lt;E$24,"",IF($A14='Milestone Wells'!$C$37,E$24,IF(E13=E$24,E$24,IF(E$7&lt;E$24,"",E$7-(E$7-E$24)*($D14/'Milestone Wells'!$C$37))))))</f>
        <v>2625.875</v>
      </c>
      <c r="F14" s="103"/>
      <c r="G14" s="1">
        <f>IF(G$7="NA","",IF(H$7&lt;G$24,"",IF($A14='Milestone Wells'!$C$37,G$24,IF(G13=G$24,G$24,IF(G$7&lt;G$24,"",G$7-(G$7-G$24)*($D14/'Milestone Wells'!$C$37))))))</f>
        <v>5128.75</v>
      </c>
      <c r="H14" s="103"/>
      <c r="I14" s="1">
        <f>IF(I$7="NA","",IF(J$7&lt;I$24,"",IF($A14='Milestone Wells'!$C$37,I$24,IF(I13=I$24,I$24,IF(I$7&lt;I$24,"",I$7-(I$7-I$24)*($D14/'Milestone Wells'!$C$37))))))</f>
        <v>96.625</v>
      </c>
      <c r="J14" s="103"/>
      <c r="K14" s="1">
        <f>IF(K$7="NA","",IF(L$7&lt;K$24,"",IF($A14='Milestone Wells'!$C$37,K$24,IF(K13=K$24,K$24,IF(K$7&lt;K$24,"",K$7-(K$7-K$24)*($D14/'Milestone Wells'!$C$37))))))</f>
        <v>85.625</v>
      </c>
      <c r="L14" s="103"/>
      <c r="M14" s="1" t="str">
        <f>IF(M$7="NA","",IF(N$7&lt;M$24,"",IF($A14='Milestone Wells'!$C$37,M$24,IF(M13=M$24,M$24,IF(M$7&lt;M$24,"",M$7-(M$7-M$24)*($D14/'Milestone Wells'!$C$37))))))</f>
        <v/>
      </c>
      <c r="N14" s="103"/>
      <c r="O14" s="1" t="str">
        <f>IF(O$7="NA","",IF(P$7&lt;O$24,"",IF($A14='Milestone Wells'!$C$37,O$24,IF(O13=O$24,O$24,IF(O$7&lt;O$24,"",O$7-(O$7-O$24)*($D14/'Milestone Wells'!$C$37))))))</f>
        <v/>
      </c>
      <c r="P14" s="103"/>
      <c r="Q14" s="1" t="str">
        <f>IF(Q$7="NA","",IF(R$7&lt;Q$24,"",IF($A14='Milestone Wells'!$C$37,Q$24,IF(Q13=Q$24,Q$24,IF(Q$7&lt;Q$24,"",Q$7-(Q$7-Q$24)*($D14/'Milestone Wells'!$C$37))))))</f>
        <v/>
      </c>
      <c r="R14" s="106"/>
    </row>
    <row r="15" spans="1:18" x14ac:dyDescent="0.2">
      <c r="A15" s="66">
        <v>2</v>
      </c>
      <c r="B15" s="92"/>
      <c r="C15" s="75" t="str">
        <f t="shared" si="1"/>
        <v/>
      </c>
      <c r="D15" s="51">
        <f t="shared" si="0"/>
        <v>2</v>
      </c>
      <c r="E15" s="73">
        <f>IF(E$7="NA","",IF(F$7&lt;E$24,"",IF($A15='Milestone Wells'!$C$37,E$24,IF(E14=E$24,E$24,IF(E$7&lt;E$24,"",E$7-(E$7-E$24)*($D15/'Milestone Wells'!$C$37))))))</f>
        <v>1</v>
      </c>
      <c r="F15" s="103"/>
      <c r="G15" s="1">
        <f>IF(G$7="NA","",IF(H$7&lt;G$24,"",IF($A15='Milestone Wells'!$C$37,G$24,IF(G14=G$24,G$24,IF(G$7&lt;G$24,"",G$7-(G$7-G$24)*($D15/'Milestone Wells'!$C$37))))))</f>
        <v>90</v>
      </c>
      <c r="H15" s="103"/>
      <c r="I15" s="1">
        <f>IF(I$7="NA","",IF(J$7&lt;I$24,"",IF($A15='Milestone Wells'!$C$37,I$24,IF(I14=I$24,I$24,IF(I$7&lt;I$24,"",I$7-(I$7-I$24)*($D15/'Milestone Wells'!$C$37))))))</f>
        <v>70</v>
      </c>
      <c r="J15" s="103"/>
      <c r="K15" s="1">
        <f>IF(K$7="NA","",IF(L$7&lt;K$24,"",IF($A15='Milestone Wells'!$C$37,K$24,IF(K14=K$24,K$24,IF(K$7&lt;K$24,"",K$7-(K$7-K$24)*($D15/'Milestone Wells'!$C$37))))))</f>
        <v>20</v>
      </c>
      <c r="L15" s="103"/>
      <c r="M15" s="1" t="str">
        <f>IF(M$7="NA","",IF(N$7&lt;M$24,"",IF($A15='Milestone Wells'!$C$37,M$24,IF(M14=M$24,M$24,IF(M$7&lt;M$24,"",M$7-(M$7-M$24)*($D15/'Milestone Wells'!$C$37))))))</f>
        <v/>
      </c>
      <c r="N15" s="103"/>
      <c r="O15" s="1" t="str">
        <f>IF(O$7="NA","",IF(P$7&lt;O$24,"",IF($A15='Milestone Wells'!$C$37,O$24,IF(O14=O$24,O$24,IF(O$7&lt;O$24,"",O$7-(O$7-O$24)*($D15/'Milestone Wells'!$C$37))))))</f>
        <v/>
      </c>
      <c r="P15" s="103"/>
      <c r="Q15" s="1" t="str">
        <f>IF(Q$7="NA","",IF(R$7&lt;Q$24,"",IF($A15='Milestone Wells'!$C$37,Q$24,IF(Q14=Q$24,Q$24,IF(Q$7&lt;Q$24,"",Q$7-(Q$7-Q$24)*($D15/'Milestone Wells'!$C$37))))))</f>
        <v/>
      </c>
      <c r="R15" s="106"/>
    </row>
    <row r="16" spans="1:18" x14ac:dyDescent="0.2">
      <c r="A16" s="66">
        <v>2.25</v>
      </c>
      <c r="B16" s="92"/>
      <c r="C16" s="75" t="str">
        <f t="shared" si="1"/>
        <v/>
      </c>
      <c r="D16" s="51">
        <f t="shared" si="0"/>
        <v>2.25</v>
      </c>
      <c r="E16" s="73">
        <f>IF(E$7="NA","",IF(F$7&lt;E$24,"",IF($A16='Milestone Wells'!$C$37,E$24,IF(E15=E$24,E$24,IF(E$7&lt;E$24,"",E$7-(E$7-E$24)*($D16/'Milestone Wells'!$C$37))))))</f>
        <v>1</v>
      </c>
      <c r="F16" s="103"/>
      <c r="G16" s="1">
        <f>IF(G$7="NA","",IF(H$7&lt;G$24,"",IF($A16='Milestone Wells'!$C$37,G$24,IF(G15=G$24,G$24,IF(G$7&lt;G$24,"",G$7-(G$7-G$24)*($D16/'Milestone Wells'!$C$37))))))</f>
        <v>90</v>
      </c>
      <c r="H16" s="103"/>
      <c r="I16" s="1">
        <f>IF(I$7="NA","",IF(J$7&lt;I$24,"",IF($A16='Milestone Wells'!$C$37,I$24,IF(I15=I$24,I$24,IF(I$7&lt;I$24,"",I$7-(I$7-I$24)*($D16/'Milestone Wells'!$C$37))))))</f>
        <v>70</v>
      </c>
      <c r="J16" s="103"/>
      <c r="K16" s="1">
        <f>IF(K$7="NA","",IF(L$7&lt;K$24,"",IF($A16='Milestone Wells'!$C$37,K$24,IF(K15=K$24,K$24,IF(K$7&lt;K$24,"",K$7-(K$7-K$24)*($D16/'Milestone Wells'!$C$37))))))</f>
        <v>20</v>
      </c>
      <c r="L16" s="103"/>
      <c r="M16" s="1" t="str">
        <f>IF(M$7="NA","",IF(N$7&lt;M$24,"",IF($A16='Milestone Wells'!$C$37,M$24,IF(M15=M$24,M$24,IF(M$7&lt;M$24,"",M$7-(M$7-M$24)*($D16/'Milestone Wells'!$C$37))))))</f>
        <v/>
      </c>
      <c r="N16" s="103"/>
      <c r="O16" s="1" t="str">
        <f>IF(O$7="NA","",IF(P$7&lt;O$24,"",IF($A16='Milestone Wells'!$C$37,O$24,IF(O15=O$24,O$24,IF(O$7&lt;O$24,"",O$7-(O$7-O$24)*($D16/'Milestone Wells'!$C$37))))))</f>
        <v/>
      </c>
      <c r="P16" s="103"/>
      <c r="Q16" s="1" t="str">
        <f>IF(Q$7="NA","",IF(R$7&lt;Q$24,"",IF($A16='Milestone Wells'!$C$37,Q$24,IF(Q15=Q$24,Q$24,IF(Q$7&lt;Q$24,"",Q$7-(Q$7-Q$24)*($D16/'Milestone Wells'!$C$37))))))</f>
        <v/>
      </c>
      <c r="R16" s="106"/>
    </row>
    <row r="17" spans="1:18" x14ac:dyDescent="0.2">
      <c r="A17" s="66">
        <v>2.5</v>
      </c>
      <c r="B17" s="92"/>
      <c r="C17" s="75" t="str">
        <f t="shared" si="1"/>
        <v/>
      </c>
      <c r="D17" s="51">
        <f t="shared" si="0"/>
        <v>2.5</v>
      </c>
      <c r="E17" s="73">
        <f>IF(E$7="NA","",IF(F$7&lt;E$24,"",IF($A17='Milestone Wells'!$C$37,E$24,IF(E16=E$24,E$24,IF(E$7&lt;E$24,"",E$7-(E$7-E$24)*($D17/'Milestone Wells'!$C$37))))))</f>
        <v>1</v>
      </c>
      <c r="F17" s="103"/>
      <c r="G17" s="1">
        <f>IF(G$7="NA","",IF(H$7&lt;G$24,"",IF($A17='Milestone Wells'!$C$37,G$24,IF(G16=G$24,G$24,IF(G$7&lt;G$24,"",G$7-(G$7-G$24)*($D17/'Milestone Wells'!$C$37))))))</f>
        <v>90</v>
      </c>
      <c r="H17" s="103"/>
      <c r="I17" s="1">
        <f>IF(I$7="NA","",IF(J$7&lt;I$24,"",IF($A17='Milestone Wells'!$C$37,I$24,IF(I16=I$24,I$24,IF(I$7&lt;I$24,"",I$7-(I$7-I$24)*($D17/'Milestone Wells'!$C$37))))))</f>
        <v>70</v>
      </c>
      <c r="J17" s="103"/>
      <c r="K17" s="1">
        <f>IF(K$7="NA","",IF(L$7&lt;K$24,"",IF($A17='Milestone Wells'!$C$37,K$24,IF(K16=K$24,K$24,IF(K$7&lt;K$24,"",K$7-(K$7-K$24)*($D17/'Milestone Wells'!$C$37))))))</f>
        <v>20</v>
      </c>
      <c r="L17" s="103"/>
      <c r="M17" s="1" t="str">
        <f>IF(M$7="NA","",IF(N$7&lt;M$24,"",IF($A17='Milestone Wells'!$C$37,M$24,IF(M16=M$24,M$24,IF(M$7&lt;M$24,"",M$7-(M$7-M$24)*($D17/'Milestone Wells'!$C$37))))))</f>
        <v/>
      </c>
      <c r="N17" s="103"/>
      <c r="O17" s="1" t="str">
        <f>IF(O$7="NA","",IF(P$7&lt;O$24,"",IF($A17='Milestone Wells'!$C$37,O$24,IF(O16=O$24,O$24,IF(O$7&lt;O$24,"",O$7-(O$7-O$24)*($D17/'Milestone Wells'!$C$37))))))</f>
        <v/>
      </c>
      <c r="P17" s="103"/>
      <c r="Q17" s="1" t="str">
        <f>IF(Q$7="NA","",IF(R$7&lt;Q$24,"",IF($A17='Milestone Wells'!$C$37,Q$24,IF(Q16=Q$24,Q$24,IF(Q$7&lt;Q$24,"",Q$7-(Q$7-Q$24)*($D17/'Milestone Wells'!$C$37))))))</f>
        <v/>
      </c>
      <c r="R17" s="106"/>
    </row>
    <row r="18" spans="1:18" x14ac:dyDescent="0.2">
      <c r="A18" s="66">
        <v>2.75</v>
      </c>
      <c r="B18" s="92"/>
      <c r="C18" s="75" t="str">
        <f t="shared" si="1"/>
        <v/>
      </c>
      <c r="D18" s="51">
        <f t="shared" si="0"/>
        <v>2.75</v>
      </c>
      <c r="E18" s="73">
        <f>IF(E$7="NA","",IF(F$7&lt;E$24,"",IF($A18='Milestone Wells'!$C$37,E$24,IF(E17=E$24,E$24,IF(E$7&lt;E$24,"",E$7-(E$7-E$24)*($D18/'Milestone Wells'!$C$37))))))</f>
        <v>1</v>
      </c>
      <c r="F18" s="103"/>
      <c r="G18" s="1">
        <f>IF(G$7="NA","",IF(H$7&lt;G$24,"",IF($A18='Milestone Wells'!$C$37,G$24,IF(G17=G$24,G$24,IF(G$7&lt;G$24,"",G$7-(G$7-G$24)*($D18/'Milestone Wells'!$C$37))))))</f>
        <v>90</v>
      </c>
      <c r="H18" s="103"/>
      <c r="I18" s="1">
        <f>IF(I$7="NA","",IF(J$7&lt;I$24,"",IF($A18='Milestone Wells'!$C$37,I$24,IF(I17=I$24,I$24,IF(I$7&lt;I$24,"",I$7-(I$7-I$24)*($D18/'Milestone Wells'!$C$37))))))</f>
        <v>70</v>
      </c>
      <c r="J18" s="103"/>
      <c r="K18" s="1">
        <f>IF(K$7="NA","",IF(L$7&lt;K$24,"",IF($A18='Milestone Wells'!$C$37,K$24,IF(K17=K$24,K$24,IF(K$7&lt;K$24,"",K$7-(K$7-K$24)*($D18/'Milestone Wells'!$C$37))))))</f>
        <v>20</v>
      </c>
      <c r="L18" s="103"/>
      <c r="M18" s="1" t="str">
        <f>IF(M$7="NA","",IF(N$7&lt;M$24,"",IF($A18='Milestone Wells'!$C$37,M$24,IF(M17=M$24,M$24,IF(M$7&lt;M$24,"",M$7-(M$7-M$24)*($D18/'Milestone Wells'!$C$37))))))</f>
        <v/>
      </c>
      <c r="N18" s="103"/>
      <c r="O18" s="1" t="str">
        <f>IF(O$7="NA","",IF(P$7&lt;O$24,"",IF($A18='Milestone Wells'!$C$37,O$24,IF(O17=O$24,O$24,IF(O$7&lt;O$24,"",O$7-(O$7-O$24)*($D18/'Milestone Wells'!$C$37))))))</f>
        <v/>
      </c>
      <c r="P18" s="103"/>
      <c r="Q18" s="1" t="str">
        <f>IF(Q$7="NA","",IF(R$7&lt;Q$24,"",IF($A18='Milestone Wells'!$C$37,Q$24,IF(Q17=Q$24,Q$24,IF(Q$7&lt;Q$24,"",Q$7-(Q$7-Q$24)*($D18/'Milestone Wells'!$C$37))))))</f>
        <v/>
      </c>
      <c r="R18" s="106"/>
    </row>
    <row r="19" spans="1:18" x14ac:dyDescent="0.2">
      <c r="A19" s="66">
        <v>3</v>
      </c>
      <c r="B19" s="92"/>
      <c r="C19" s="75" t="str">
        <f t="shared" si="1"/>
        <v/>
      </c>
      <c r="D19" s="51">
        <f t="shared" si="0"/>
        <v>3</v>
      </c>
      <c r="E19" s="73">
        <f>IF(E$7="NA","",IF(F$7&lt;E$24,"",IF($A19='Milestone Wells'!$C$37,E$24,IF(E18=E$24,E$24,IF(E$7&lt;E$24,"",E$7-(E$7-E$24)*($D19/'Milestone Wells'!$C$37))))))</f>
        <v>1</v>
      </c>
      <c r="F19" s="103"/>
      <c r="G19" s="1">
        <f>IF(G$7="NA","",IF(H$7&lt;G$24,"",IF($A19='Milestone Wells'!$C$37,G$24,IF(G18=G$24,G$24,IF(G$7&lt;G$24,"",G$7-(G$7-G$24)*($D19/'Milestone Wells'!$C$37))))))</f>
        <v>90</v>
      </c>
      <c r="H19" s="103"/>
      <c r="I19" s="1">
        <f>IF(I$7="NA","",IF(J$7&lt;I$24,"",IF($A19='Milestone Wells'!$C$37,I$24,IF(I18=I$24,I$24,IF(I$7&lt;I$24,"",I$7-(I$7-I$24)*($D19/'Milestone Wells'!$C$37))))))</f>
        <v>70</v>
      </c>
      <c r="J19" s="103"/>
      <c r="K19" s="1">
        <f>IF(K$7="NA","",IF(L$7&lt;K$24,"",IF($A19='Milestone Wells'!$C$37,K$24,IF(K18=K$24,K$24,IF(K$7&lt;K$24,"",K$7-(K$7-K$24)*($D19/'Milestone Wells'!$C$37))))))</f>
        <v>20</v>
      </c>
      <c r="L19" s="103"/>
      <c r="M19" s="1" t="str">
        <f>IF(M$7="NA","",IF(N$7&lt;M$24,"",IF($A19='Milestone Wells'!$C$37,M$24,IF(M18=M$24,M$24,IF(M$7&lt;M$24,"",M$7-(M$7-M$24)*($D19/'Milestone Wells'!$C$37))))))</f>
        <v/>
      </c>
      <c r="N19" s="103"/>
      <c r="O19" s="1" t="str">
        <f>IF(O$7="NA","",IF(P$7&lt;O$24,"",IF($A19='Milestone Wells'!$C$37,O$24,IF(O18=O$24,O$24,IF(O$7&lt;O$24,"",O$7-(O$7-O$24)*($D19/'Milestone Wells'!$C$37))))))</f>
        <v/>
      </c>
      <c r="P19" s="103"/>
      <c r="Q19" s="1" t="str">
        <f>IF(Q$7="NA","",IF(R$7&lt;Q$24,"",IF($A19='Milestone Wells'!$C$37,Q$24,IF(Q18=Q$24,Q$24,IF(Q$7&lt;Q$24,"",Q$7-(Q$7-Q$24)*($D19/'Milestone Wells'!$C$37))))))</f>
        <v/>
      </c>
      <c r="R19" s="106"/>
    </row>
    <row r="20" spans="1:18" x14ac:dyDescent="0.2">
      <c r="A20" s="66">
        <v>3.25</v>
      </c>
      <c r="B20" s="92"/>
      <c r="C20" s="75" t="str">
        <f t="shared" si="1"/>
        <v/>
      </c>
      <c r="D20" s="51">
        <f t="shared" si="0"/>
        <v>3.25</v>
      </c>
      <c r="E20" s="73">
        <f>IF(E$7="NA","",IF(F$7&lt;E$24,"",IF($A20='Milestone Wells'!$C$37,E$24,IF(E19=E$24,E$24,IF(E$7&lt;E$24,"",E$7-(E$7-E$24)*($D20/'Milestone Wells'!$C$37))))))</f>
        <v>1</v>
      </c>
      <c r="F20" s="103"/>
      <c r="G20" s="1">
        <f>IF(G$7="NA","",IF(H$7&lt;G$24,"",IF($A20='Milestone Wells'!$C$37,G$24,IF(G19=G$24,G$24,IF(G$7&lt;G$24,"",G$7-(G$7-G$24)*($D20/'Milestone Wells'!$C$37))))))</f>
        <v>90</v>
      </c>
      <c r="H20" s="103"/>
      <c r="I20" s="1">
        <f>IF(I$7="NA","",IF(J$7&lt;I$24,"",IF($A20='Milestone Wells'!$C$37,I$24,IF(I19=I$24,I$24,IF(I$7&lt;I$24,"",I$7-(I$7-I$24)*($D20/'Milestone Wells'!$C$37))))))</f>
        <v>70</v>
      </c>
      <c r="J20" s="103"/>
      <c r="K20" s="1">
        <f>IF(K$7="NA","",IF(L$7&lt;K$24,"",IF($A20='Milestone Wells'!$C$37,K$24,IF(K19=K$24,K$24,IF(K$7&lt;K$24,"",K$7-(K$7-K$24)*($D20/'Milestone Wells'!$C$37))))))</f>
        <v>20</v>
      </c>
      <c r="L20" s="103"/>
      <c r="M20" s="1" t="str">
        <f>IF(M$7="NA","",IF(N$7&lt;M$24,"",IF($A20='Milestone Wells'!$C$37,M$24,IF(M19=M$24,M$24,IF(M$7&lt;M$24,"",M$7-(M$7-M$24)*($D20/'Milestone Wells'!$C$37))))))</f>
        <v/>
      </c>
      <c r="N20" s="103"/>
      <c r="O20" s="1" t="str">
        <f>IF(O$7="NA","",IF(P$7&lt;O$24,"",IF($A20='Milestone Wells'!$C$37,O$24,IF(O19=O$24,O$24,IF(O$7&lt;O$24,"",O$7-(O$7-O$24)*($D20/'Milestone Wells'!$C$37))))))</f>
        <v/>
      </c>
      <c r="P20" s="103"/>
      <c r="Q20" s="1" t="str">
        <f>IF(Q$7="NA","",IF(R$7&lt;Q$24,"",IF($A20='Milestone Wells'!$C$37,Q$24,IF(Q19=Q$24,Q$24,IF(Q$7&lt;Q$24,"",Q$7-(Q$7-Q$24)*($D20/'Milestone Wells'!$C$37))))))</f>
        <v/>
      </c>
      <c r="R20" s="106"/>
    </row>
    <row r="21" spans="1:18" x14ac:dyDescent="0.2">
      <c r="A21" s="66">
        <v>3.5</v>
      </c>
      <c r="B21" s="92"/>
      <c r="C21" s="75" t="str">
        <f t="shared" si="1"/>
        <v/>
      </c>
      <c r="D21" s="51">
        <f t="shared" si="0"/>
        <v>3.5</v>
      </c>
      <c r="E21" s="73">
        <f>IF(E$7="NA","",IF(F$7&lt;E$24,"",IF($A21='Milestone Wells'!$C$37,E$24,IF(E20=E$24,E$24,IF(E$7&lt;E$24,"",E$7-(E$7-E$24)*($D21/'Milestone Wells'!$C$37))))))</f>
        <v>1</v>
      </c>
      <c r="F21" s="103"/>
      <c r="G21" s="1">
        <f>IF(G$7="NA","",IF(H$7&lt;G$24,"",IF($A21='Milestone Wells'!$C$37,G$24,IF(G20=G$24,G$24,IF(G$7&lt;G$24,"",G$7-(G$7-G$24)*($D21/'Milestone Wells'!$C$37))))))</f>
        <v>90</v>
      </c>
      <c r="H21" s="103"/>
      <c r="I21" s="1">
        <f>IF(I$7="NA","",IF(J$7&lt;I$24,"",IF($A21='Milestone Wells'!$C$37,I$24,IF(I20=I$24,I$24,IF(I$7&lt;I$24,"",I$7-(I$7-I$24)*($D21/'Milestone Wells'!$C$37))))))</f>
        <v>70</v>
      </c>
      <c r="J21" s="103"/>
      <c r="K21" s="1">
        <f>IF(K$7="NA","",IF(L$7&lt;K$24,"",IF($A21='Milestone Wells'!$C$37,K$24,IF(K20=K$24,K$24,IF(K$7&lt;K$24,"",K$7-(K$7-K$24)*($D21/'Milestone Wells'!$C$37))))))</f>
        <v>20</v>
      </c>
      <c r="L21" s="103"/>
      <c r="M21" s="1" t="str">
        <f>IF(M$7="NA","",IF(N$7&lt;M$24,"",IF($A21='Milestone Wells'!$C$37,M$24,IF(M20=M$24,M$24,IF(M$7&lt;M$24,"",M$7-(M$7-M$24)*($D21/'Milestone Wells'!$C$37))))))</f>
        <v/>
      </c>
      <c r="N21" s="103"/>
      <c r="O21" s="1" t="str">
        <f>IF(O$7="NA","",IF(P$7&lt;O$24,"",IF($A21='Milestone Wells'!$C$37,O$24,IF(O20=O$24,O$24,IF(O$7&lt;O$24,"",O$7-(O$7-O$24)*($D21/'Milestone Wells'!$C$37))))))</f>
        <v/>
      </c>
      <c r="P21" s="103"/>
      <c r="Q21" s="1" t="str">
        <f>IF(Q$7="NA","",IF(R$7&lt;Q$24,"",IF($A21='Milestone Wells'!$C$37,Q$24,IF(Q20=Q$24,Q$24,IF(Q$7&lt;Q$24,"",Q$7-(Q$7-Q$24)*($D21/'Milestone Wells'!$C$37))))))</f>
        <v/>
      </c>
      <c r="R21" s="106"/>
    </row>
    <row r="22" spans="1:18" x14ac:dyDescent="0.2">
      <c r="A22" s="66">
        <v>3.75</v>
      </c>
      <c r="B22" s="92"/>
      <c r="C22" s="75" t="str">
        <f t="shared" si="1"/>
        <v/>
      </c>
      <c r="D22" s="51">
        <f t="shared" si="0"/>
        <v>3.75</v>
      </c>
      <c r="E22" s="73">
        <f>IF(E$7="NA","",IF(F$7&lt;E$24,"",IF($A22='Milestone Wells'!$C$37,E$24,IF(E21=E$24,E$24,IF(E$7&lt;E$24,"",E$7-(E$7-E$24)*($D22/'Milestone Wells'!$C$37))))))</f>
        <v>1</v>
      </c>
      <c r="F22" s="103"/>
      <c r="G22" s="1">
        <f>IF(G$7="NA","",IF(H$7&lt;G$24,"",IF($A22='Milestone Wells'!$C$37,G$24,IF(G21=G$24,G$24,IF(G$7&lt;G$24,"",G$7-(G$7-G$24)*($D22/'Milestone Wells'!$C$37))))))</f>
        <v>90</v>
      </c>
      <c r="H22" s="103"/>
      <c r="I22" s="1">
        <f>IF(I$7="NA","",IF(J$7&lt;I$24,"",IF($A22='Milestone Wells'!$C$37,I$24,IF(I21=I$24,I$24,IF(I$7&lt;I$24,"",I$7-(I$7-I$24)*($D22/'Milestone Wells'!$C$37))))))</f>
        <v>70</v>
      </c>
      <c r="J22" s="103"/>
      <c r="K22" s="1">
        <f>IF(K$7="NA","",IF(L$7&lt;K$24,"",IF($A22='Milestone Wells'!$C$37,K$24,IF(K21=K$24,K$24,IF(K$7&lt;K$24,"",K$7-(K$7-K$24)*($D22/'Milestone Wells'!$C$37))))))</f>
        <v>20</v>
      </c>
      <c r="L22" s="103"/>
      <c r="M22" s="1" t="str">
        <f>IF(M$7="NA","",IF(N$7&lt;M$24,"",IF($A22='Milestone Wells'!$C$37,M$24,IF(M21=M$24,M$24,IF(M$7&lt;M$24,"",M$7-(M$7-M$24)*($D22/'Milestone Wells'!$C$37))))))</f>
        <v/>
      </c>
      <c r="N22" s="103"/>
      <c r="O22" s="1" t="str">
        <f>IF(O$7="NA","",IF(P$7&lt;O$24,"",IF($A22='Milestone Wells'!$C$37,O$24,IF(O21=O$24,O$24,IF(O$7&lt;O$24,"",O$7-(O$7-O$24)*($D22/'Milestone Wells'!$C$37))))))</f>
        <v/>
      </c>
      <c r="P22" s="103"/>
      <c r="Q22" s="1" t="str">
        <f>IF(Q$7="NA","",IF(R$7&lt;Q$24,"",IF($A22='Milestone Wells'!$C$37,Q$24,IF(Q21=Q$24,Q$24,IF(Q$7&lt;Q$24,"",Q$7-(Q$7-Q$24)*($D22/'Milestone Wells'!$C$37))))))</f>
        <v/>
      </c>
      <c r="R22" s="106"/>
    </row>
    <row r="23" spans="1:18" ht="13.5" thickBot="1" x14ac:dyDescent="0.25">
      <c r="A23" s="67">
        <v>4</v>
      </c>
      <c r="B23" s="93"/>
      <c r="C23" s="76" t="str">
        <f t="shared" si="1"/>
        <v/>
      </c>
      <c r="D23" s="52">
        <f t="shared" si="0"/>
        <v>4</v>
      </c>
      <c r="E23" s="74">
        <f>IF(E$7="NA","",IF(F$7&lt;E$24,"",IF($A23='Milestone Wells'!$C$37,E$24,IF(E22=E$24,E$24,IF(E$7&lt;E$24,"",E$7-(E$7-E$24)*($D23/'Milestone Wells'!$C$37))))))</f>
        <v>1</v>
      </c>
      <c r="F23" s="104"/>
      <c r="G23" s="72">
        <f>IF(G$7="NA","",IF(H$7&lt;G$24,"",IF($A23='Milestone Wells'!$C$37,G$24,IF(G22=G$24,G$24,IF(G$7&lt;G$24,"",G$7-(G$7-G$24)*($D23/'Milestone Wells'!$C$37))))))</f>
        <v>90</v>
      </c>
      <c r="H23" s="104"/>
      <c r="I23" s="72">
        <f>IF(I$7="NA","",IF(J$7&lt;I$24,"",IF($A23='Milestone Wells'!$C$37,I$24,IF(I22=I$24,I$24,IF(I$7&lt;I$24,"",I$7-(I$7-I$24)*($D23/'Milestone Wells'!$C$37))))))</f>
        <v>70</v>
      </c>
      <c r="J23" s="104"/>
      <c r="K23" s="72">
        <f>IF(K$7="NA","",IF(L$7&lt;K$24,"",IF($A23='Milestone Wells'!$C$37,K$24,IF(K22=K$24,K$24,IF(K$7&lt;K$24,"",K$7-(K$7-K$24)*($D23/'Milestone Wells'!$C$37))))))</f>
        <v>20</v>
      </c>
      <c r="L23" s="104"/>
      <c r="M23" s="72" t="str">
        <f>IF(M$7="NA","",IF(N$7&lt;M$24,"",IF($A23='Milestone Wells'!$C$37,M$24,IF(M22=M$24,M$24,IF(M$7&lt;M$24,"",M$7-(M$7-M$24)*($D23/'Milestone Wells'!$C$37))))))</f>
        <v/>
      </c>
      <c r="N23" s="104"/>
      <c r="O23" s="72" t="str">
        <f>IF(O$7="NA","",IF(P$7&lt;O$24,"",IF($A23='Milestone Wells'!$C$37,O$24,IF(O22=O$24,O$24,IF(O$7&lt;O$24,"",O$7-(O$7-O$24)*($D23/'Milestone Wells'!$C$37))))))</f>
        <v/>
      </c>
      <c r="P23" s="104"/>
      <c r="Q23" s="72" t="str">
        <f>IF(Q$7="NA","",IF(R$7&lt;Q$24,"",IF($A23='Milestone Wells'!$C$37,Q$24,IF(Q22=Q$24,Q$24,IF(Q$7&lt;Q$24,"",Q$7-(Q$7-Q$24)*($D23/'Milestone Wells'!$C$37))))))</f>
        <v/>
      </c>
      <c r="R23" s="107"/>
    </row>
    <row r="24" spans="1:18" ht="13.5" thickBot="1" x14ac:dyDescent="0.25">
      <c r="A24" s="53" t="s">
        <v>68</v>
      </c>
      <c r="B24" s="54"/>
      <c r="C24" s="77"/>
      <c r="D24" s="55"/>
      <c r="E24" s="33">
        <f>'Milestone Wells'!C30</f>
        <v>1</v>
      </c>
      <c r="F24" s="56"/>
      <c r="G24" s="33">
        <f>'Milestone Wells'!D30</f>
        <v>90</v>
      </c>
      <c r="H24" s="56"/>
      <c r="I24" s="33">
        <f>'Milestone Wells'!H30</f>
        <v>70</v>
      </c>
      <c r="J24" s="56"/>
      <c r="K24" s="33">
        <f>'Milestone Wells'!L30</f>
        <v>20</v>
      </c>
      <c r="L24" s="57"/>
      <c r="M24" s="33">
        <f>'Milestone Wells'!M30</f>
        <v>5000</v>
      </c>
      <c r="N24" s="58"/>
      <c r="O24" s="33">
        <f>'Milestone Wells'!N30</f>
        <v>0</v>
      </c>
      <c r="P24" s="58"/>
      <c r="Q24" s="33">
        <f>'Milestone Wells'!O30</f>
        <v>0</v>
      </c>
      <c r="R24" s="59"/>
    </row>
    <row r="25" spans="1:18" s="60" customFormat="1" x14ac:dyDescent="0.2">
      <c r="O25" s="61"/>
    </row>
    <row r="26" spans="1:18" s="60" customFormat="1" x14ac:dyDescent="0.2">
      <c r="O26" s="61"/>
    </row>
    <row r="27" spans="1:18" s="60" customFormat="1" hidden="1" x14ac:dyDescent="0.2">
      <c r="E27" s="62"/>
      <c r="O27" s="61"/>
    </row>
    <row r="28" spans="1:18" s="60" customFormat="1" hidden="1" x14ac:dyDescent="0.2">
      <c r="E28" s="62"/>
      <c r="F28" s="62"/>
      <c r="O28" s="61"/>
    </row>
    <row r="29" spans="1:18" s="60" customFormat="1" hidden="1" x14ac:dyDescent="0.2">
      <c r="O29" s="61"/>
    </row>
    <row r="30" spans="1:18" s="60" customFormat="1" hidden="1" x14ac:dyDescent="0.2">
      <c r="O30" s="61"/>
    </row>
    <row r="31" spans="1:18" s="60" customFormat="1" hidden="1" x14ac:dyDescent="0.2">
      <c r="O31" s="61"/>
    </row>
    <row r="32" spans="1:18" s="60" customFormat="1" hidden="1" x14ac:dyDescent="0.2">
      <c r="O32" s="61"/>
    </row>
    <row r="33" spans="3:15" s="60" customFormat="1" hidden="1" x14ac:dyDescent="0.2">
      <c r="O33" s="61"/>
    </row>
    <row r="34" spans="3:15" s="60" customFormat="1" x14ac:dyDescent="0.2">
      <c r="C34" s="60">
        <f>'Milestone Wells'!C37</f>
        <v>2</v>
      </c>
      <c r="E34" s="60">
        <v>0</v>
      </c>
      <c r="O34" s="61"/>
    </row>
    <row r="35" spans="3:15" s="60" customFormat="1" x14ac:dyDescent="0.2">
      <c r="C35" s="60">
        <f>C34</f>
        <v>2</v>
      </c>
      <c r="E35" s="63">
        <f>MAX(E7:L23)</f>
        <v>40400</v>
      </c>
      <c r="F35" s="63"/>
      <c r="O35" s="61"/>
    </row>
    <row r="36" spans="3:15" s="60" customFormat="1" x14ac:dyDescent="0.2">
      <c r="O36" s="61"/>
    </row>
    <row r="37" spans="3:15" s="60" customFormat="1" x14ac:dyDescent="0.2">
      <c r="O37" s="61"/>
    </row>
    <row r="38" spans="3:15" s="60" customFormat="1" x14ac:dyDescent="0.2">
      <c r="O38" s="61"/>
    </row>
    <row r="39" spans="3:15" s="60" customFormat="1" x14ac:dyDescent="0.2"/>
    <row r="40" spans="3:15" s="60" customFormat="1" x14ac:dyDescent="0.2"/>
    <row r="41" spans="3:15" s="60" customFormat="1" x14ac:dyDescent="0.2"/>
    <row r="42" spans="3:15" s="60" customFormat="1" x14ac:dyDescent="0.2"/>
    <row r="43" spans="3:15" s="60" customFormat="1" x14ac:dyDescent="0.2"/>
    <row r="44" spans="3:15" s="60" customFormat="1" x14ac:dyDescent="0.2"/>
    <row r="45" spans="3:15" s="60" customFormat="1" x14ac:dyDescent="0.2"/>
    <row r="46" spans="3:15" s="60" customFormat="1" x14ac:dyDescent="0.2"/>
    <row r="47" spans="3:15" s="60" customFormat="1" x14ac:dyDescent="0.2"/>
    <row r="48" spans="3:15" s="60" customFormat="1" x14ac:dyDescent="0.2"/>
    <row r="49" s="60" customFormat="1" x14ac:dyDescent="0.2"/>
    <row r="50" s="60" customFormat="1" x14ac:dyDescent="0.2"/>
    <row r="51" s="60" customFormat="1" x14ac:dyDescent="0.2"/>
    <row r="52" s="60" customFormat="1" x14ac:dyDescent="0.2"/>
    <row r="53" s="60" customFormat="1" x14ac:dyDescent="0.2"/>
    <row r="54" s="60" customFormat="1" x14ac:dyDescent="0.2"/>
    <row r="55" s="60" customFormat="1" x14ac:dyDescent="0.2"/>
    <row r="56" s="60" customFormat="1" x14ac:dyDescent="0.2"/>
    <row r="57" s="60" customFormat="1" x14ac:dyDescent="0.2"/>
    <row r="58" s="60" customFormat="1" x14ac:dyDescent="0.2"/>
    <row r="59" s="60" customFormat="1" x14ac:dyDescent="0.2"/>
    <row r="60" s="60" customFormat="1" x14ac:dyDescent="0.2"/>
    <row r="61" s="60" customFormat="1" x14ac:dyDescent="0.2"/>
    <row r="62" s="60" customFormat="1" x14ac:dyDescent="0.2"/>
    <row r="63" s="60" customFormat="1" x14ac:dyDescent="0.2"/>
    <row r="64" s="60" customFormat="1" x14ac:dyDescent="0.2"/>
    <row r="65" s="60" customFormat="1" x14ac:dyDescent="0.2"/>
    <row r="66" s="60" customFormat="1" x14ac:dyDescent="0.2"/>
    <row r="67" s="60" customFormat="1" x14ac:dyDescent="0.2"/>
    <row r="68" s="60" customFormat="1" x14ac:dyDescent="0.2"/>
    <row r="69" s="60" customFormat="1" x14ac:dyDescent="0.2"/>
    <row r="70" s="60" customFormat="1" x14ac:dyDescent="0.2"/>
  </sheetData>
  <sheetProtection sheet="1" formatColumns="0" formatRows="0" insertColumns="0" insertRows="0"/>
  <mergeCells count="26">
    <mergeCell ref="Q4:R4"/>
    <mergeCell ref="E5:F5"/>
    <mergeCell ref="G5:H5"/>
    <mergeCell ref="I5:J5"/>
    <mergeCell ref="K5:L5"/>
    <mergeCell ref="M5:N5"/>
    <mergeCell ref="O5:P5"/>
    <mergeCell ref="Q5:R5"/>
    <mergeCell ref="A3:P3"/>
    <mergeCell ref="A4:A6"/>
    <mergeCell ref="B4:B6"/>
    <mergeCell ref="C4:C6"/>
    <mergeCell ref="E4:F4"/>
    <mergeCell ref="G4:H4"/>
    <mergeCell ref="I4:J4"/>
    <mergeCell ref="K4:L4"/>
    <mergeCell ref="M4:N4"/>
    <mergeCell ref="O4:P4"/>
    <mergeCell ref="E1:F1"/>
    <mergeCell ref="G1:H1"/>
    <mergeCell ref="J1:L1"/>
    <mergeCell ref="M1:N1"/>
    <mergeCell ref="E2:F2"/>
    <mergeCell ref="G2:H2"/>
    <mergeCell ref="J2:L2"/>
    <mergeCell ref="M2:N2"/>
  </mergeCells>
  <conditionalFormatting sqref="F8">
    <cfRule type="cellIs" dxfId="223" priority="112" stopIfTrue="1" operator="greaterThan">
      <formula>$E$8</formula>
    </cfRule>
  </conditionalFormatting>
  <conditionalFormatting sqref="F9">
    <cfRule type="cellIs" dxfId="222" priority="111" stopIfTrue="1" operator="greaterThan">
      <formula>$E$9</formula>
    </cfRule>
  </conditionalFormatting>
  <conditionalFormatting sqref="F10">
    <cfRule type="cellIs" dxfId="221" priority="110" stopIfTrue="1" operator="greaterThan">
      <formula>$E$10</formula>
    </cfRule>
  </conditionalFormatting>
  <conditionalFormatting sqref="F11">
    <cfRule type="cellIs" dxfId="220" priority="109" stopIfTrue="1" operator="greaterThan">
      <formula>$E$11</formula>
    </cfRule>
  </conditionalFormatting>
  <conditionalFormatting sqref="F12">
    <cfRule type="cellIs" dxfId="219" priority="108" stopIfTrue="1" operator="greaterThan">
      <formula>$E$12</formula>
    </cfRule>
  </conditionalFormatting>
  <conditionalFormatting sqref="F13">
    <cfRule type="cellIs" dxfId="218" priority="107" stopIfTrue="1" operator="greaterThan">
      <formula>$E$13</formula>
    </cfRule>
  </conditionalFormatting>
  <conditionalFormatting sqref="F14">
    <cfRule type="cellIs" dxfId="217" priority="106" stopIfTrue="1" operator="greaterThan">
      <formula>$E$14</formula>
    </cfRule>
  </conditionalFormatting>
  <conditionalFormatting sqref="F15">
    <cfRule type="cellIs" dxfId="216" priority="105" stopIfTrue="1" operator="greaterThan">
      <formula>$E$15</formula>
    </cfRule>
  </conditionalFormatting>
  <conditionalFormatting sqref="F16">
    <cfRule type="cellIs" dxfId="215" priority="104" stopIfTrue="1" operator="greaterThan">
      <formula>$E$16</formula>
    </cfRule>
  </conditionalFormatting>
  <conditionalFormatting sqref="F17">
    <cfRule type="cellIs" dxfId="214" priority="103" stopIfTrue="1" operator="greaterThan">
      <formula>$E$17</formula>
    </cfRule>
  </conditionalFormatting>
  <conditionalFormatting sqref="F18">
    <cfRule type="cellIs" dxfId="213" priority="102" stopIfTrue="1" operator="greaterThan">
      <formula>$E$18</formula>
    </cfRule>
  </conditionalFormatting>
  <conditionalFormatting sqref="F19">
    <cfRule type="cellIs" dxfId="212" priority="101" stopIfTrue="1" operator="greaterThan">
      <formula>$E$19</formula>
    </cfRule>
  </conditionalFormatting>
  <conditionalFormatting sqref="F20">
    <cfRule type="cellIs" dxfId="211" priority="100" stopIfTrue="1" operator="greaterThan">
      <formula>$E$20</formula>
    </cfRule>
  </conditionalFormatting>
  <conditionalFormatting sqref="F21">
    <cfRule type="cellIs" dxfId="210" priority="99" stopIfTrue="1" operator="greaterThan">
      <formula>$E$21</formula>
    </cfRule>
  </conditionalFormatting>
  <conditionalFormatting sqref="F22">
    <cfRule type="cellIs" dxfId="209" priority="98" stopIfTrue="1" operator="greaterThan">
      <formula>$E$22</formula>
    </cfRule>
  </conditionalFormatting>
  <conditionalFormatting sqref="F23">
    <cfRule type="cellIs" dxfId="208" priority="97" stopIfTrue="1" operator="greaterThan">
      <formula>$E$23</formula>
    </cfRule>
  </conditionalFormatting>
  <conditionalFormatting sqref="H8">
    <cfRule type="cellIs" dxfId="207" priority="96" stopIfTrue="1" operator="greaterThan">
      <formula>$G$8</formula>
    </cfRule>
  </conditionalFormatting>
  <conditionalFormatting sqref="H9">
    <cfRule type="cellIs" dxfId="206" priority="95" stopIfTrue="1" operator="greaterThan">
      <formula>$G$9</formula>
    </cfRule>
  </conditionalFormatting>
  <conditionalFormatting sqref="H10">
    <cfRule type="cellIs" dxfId="205" priority="94" stopIfTrue="1" operator="greaterThan">
      <formula>$G$10</formula>
    </cfRule>
  </conditionalFormatting>
  <conditionalFormatting sqref="H11">
    <cfRule type="cellIs" dxfId="204" priority="93" stopIfTrue="1" operator="greaterThan">
      <formula>$G$11</formula>
    </cfRule>
  </conditionalFormatting>
  <conditionalFormatting sqref="H12">
    <cfRule type="cellIs" dxfId="203" priority="92" stopIfTrue="1" operator="greaterThan">
      <formula>$G$12</formula>
    </cfRule>
  </conditionalFormatting>
  <conditionalFormatting sqref="H13">
    <cfRule type="cellIs" dxfId="202" priority="91" stopIfTrue="1" operator="greaterThan">
      <formula>$G$13</formula>
    </cfRule>
  </conditionalFormatting>
  <conditionalFormatting sqref="H14">
    <cfRule type="cellIs" dxfId="201" priority="90" stopIfTrue="1" operator="greaterThan">
      <formula>$G$14</formula>
    </cfRule>
  </conditionalFormatting>
  <conditionalFormatting sqref="H15">
    <cfRule type="cellIs" dxfId="200" priority="89" stopIfTrue="1" operator="greaterThan">
      <formula>$G$15</formula>
    </cfRule>
  </conditionalFormatting>
  <conditionalFormatting sqref="H16">
    <cfRule type="cellIs" dxfId="199" priority="88" stopIfTrue="1" operator="greaterThan">
      <formula>$G$16</formula>
    </cfRule>
  </conditionalFormatting>
  <conditionalFormatting sqref="H17">
    <cfRule type="cellIs" dxfId="198" priority="87" stopIfTrue="1" operator="greaterThan">
      <formula>$G$17</formula>
    </cfRule>
  </conditionalFormatting>
  <conditionalFormatting sqref="H18">
    <cfRule type="cellIs" dxfId="197" priority="86" stopIfTrue="1" operator="greaterThan">
      <formula>$G$18</formula>
    </cfRule>
  </conditionalFormatting>
  <conditionalFormatting sqref="H19">
    <cfRule type="cellIs" dxfId="196" priority="85" stopIfTrue="1" operator="greaterThan">
      <formula>$G$19</formula>
    </cfRule>
  </conditionalFormatting>
  <conditionalFormatting sqref="H20">
    <cfRule type="cellIs" dxfId="195" priority="84" stopIfTrue="1" operator="greaterThan">
      <formula>$G$20</formula>
    </cfRule>
  </conditionalFormatting>
  <conditionalFormatting sqref="H21">
    <cfRule type="cellIs" dxfId="194" priority="83" stopIfTrue="1" operator="greaterThan">
      <formula>$G$21</formula>
    </cfRule>
  </conditionalFormatting>
  <conditionalFormatting sqref="H22">
    <cfRule type="cellIs" dxfId="193" priority="82" stopIfTrue="1" operator="greaterThan">
      <formula>$G$22</formula>
    </cfRule>
  </conditionalFormatting>
  <conditionalFormatting sqref="H23">
    <cfRule type="cellIs" dxfId="192" priority="81" stopIfTrue="1" operator="greaterThan">
      <formula>$G$23</formula>
    </cfRule>
  </conditionalFormatting>
  <conditionalFormatting sqref="J8">
    <cfRule type="cellIs" dxfId="191" priority="80" stopIfTrue="1" operator="greaterThan">
      <formula>$I$8</formula>
    </cfRule>
  </conditionalFormatting>
  <conditionalFormatting sqref="J9">
    <cfRule type="cellIs" dxfId="190" priority="79" stopIfTrue="1" operator="greaterThan">
      <formula>$I$9</formula>
    </cfRule>
  </conditionalFormatting>
  <conditionalFormatting sqref="J10">
    <cfRule type="cellIs" dxfId="189" priority="78" stopIfTrue="1" operator="greaterThan">
      <formula>$I$10</formula>
    </cfRule>
  </conditionalFormatting>
  <conditionalFormatting sqref="J11">
    <cfRule type="cellIs" dxfId="188" priority="77" stopIfTrue="1" operator="greaterThan">
      <formula>$I$11</formula>
    </cfRule>
  </conditionalFormatting>
  <conditionalFormatting sqref="J12">
    <cfRule type="cellIs" dxfId="187" priority="76" stopIfTrue="1" operator="greaterThan">
      <formula>$I$12</formula>
    </cfRule>
  </conditionalFormatting>
  <conditionalFormatting sqref="J13">
    <cfRule type="cellIs" dxfId="186" priority="75" stopIfTrue="1" operator="greaterThan">
      <formula>$I$13</formula>
    </cfRule>
  </conditionalFormatting>
  <conditionalFormatting sqref="J14">
    <cfRule type="cellIs" dxfId="185" priority="74" stopIfTrue="1" operator="greaterThan">
      <formula>$I$14</formula>
    </cfRule>
  </conditionalFormatting>
  <conditionalFormatting sqref="J15">
    <cfRule type="cellIs" dxfId="184" priority="73" stopIfTrue="1" operator="greaterThan">
      <formula>$I$15</formula>
    </cfRule>
  </conditionalFormatting>
  <conditionalFormatting sqref="J16">
    <cfRule type="cellIs" dxfId="183" priority="72" stopIfTrue="1" operator="greaterThan">
      <formula>$I$16</formula>
    </cfRule>
  </conditionalFormatting>
  <conditionalFormatting sqref="J17">
    <cfRule type="cellIs" dxfId="182" priority="71" stopIfTrue="1" operator="greaterThan">
      <formula>$I$17</formula>
    </cfRule>
  </conditionalFormatting>
  <conditionalFormatting sqref="J18">
    <cfRule type="cellIs" dxfId="181" priority="70" stopIfTrue="1" operator="greaterThan">
      <formula>$I$18</formula>
    </cfRule>
  </conditionalFormatting>
  <conditionalFormatting sqref="J19">
    <cfRule type="cellIs" dxfId="180" priority="69" stopIfTrue="1" operator="greaterThan">
      <formula>$I$19</formula>
    </cfRule>
  </conditionalFormatting>
  <conditionalFormatting sqref="J20">
    <cfRule type="cellIs" dxfId="179" priority="68" stopIfTrue="1" operator="greaterThan">
      <formula>$I$20</formula>
    </cfRule>
  </conditionalFormatting>
  <conditionalFormatting sqref="J21">
    <cfRule type="cellIs" dxfId="178" priority="67" stopIfTrue="1" operator="greaterThan">
      <formula>$I$21</formula>
    </cfRule>
  </conditionalFormatting>
  <conditionalFormatting sqref="J22">
    <cfRule type="cellIs" dxfId="177" priority="66" stopIfTrue="1" operator="greaterThan">
      <formula>$I$22</formula>
    </cfRule>
  </conditionalFormatting>
  <conditionalFormatting sqref="J23">
    <cfRule type="cellIs" dxfId="176" priority="65" stopIfTrue="1" operator="greaterThan">
      <formula>$I$23</formula>
    </cfRule>
  </conditionalFormatting>
  <conditionalFormatting sqref="L8">
    <cfRule type="cellIs" dxfId="175" priority="64" stopIfTrue="1" operator="greaterThan">
      <formula>$K$8</formula>
    </cfRule>
  </conditionalFormatting>
  <conditionalFormatting sqref="L9">
    <cfRule type="cellIs" dxfId="174" priority="63" stopIfTrue="1" operator="greaterThan">
      <formula>$K$9</formula>
    </cfRule>
  </conditionalFormatting>
  <conditionalFormatting sqref="L10">
    <cfRule type="cellIs" dxfId="173" priority="62" stopIfTrue="1" operator="greaterThan">
      <formula>$K$10</formula>
    </cfRule>
  </conditionalFormatting>
  <conditionalFormatting sqref="L11">
    <cfRule type="cellIs" dxfId="172" priority="61" stopIfTrue="1" operator="greaterThan">
      <formula>$K$11</formula>
    </cfRule>
  </conditionalFormatting>
  <conditionalFormatting sqref="L12">
    <cfRule type="cellIs" dxfId="171" priority="60" stopIfTrue="1" operator="greaterThan">
      <formula>$K$12</formula>
    </cfRule>
  </conditionalFormatting>
  <conditionalFormatting sqref="L13">
    <cfRule type="cellIs" dxfId="170" priority="59" stopIfTrue="1" operator="greaterThan">
      <formula>$K$13</formula>
    </cfRule>
  </conditionalFormatting>
  <conditionalFormatting sqref="L14">
    <cfRule type="cellIs" dxfId="169" priority="58" stopIfTrue="1" operator="greaterThan">
      <formula>$K$14</formula>
    </cfRule>
  </conditionalFormatting>
  <conditionalFormatting sqref="L15">
    <cfRule type="cellIs" dxfId="168" priority="57" stopIfTrue="1" operator="greaterThan">
      <formula>$K$15</formula>
    </cfRule>
  </conditionalFormatting>
  <conditionalFormatting sqref="L16">
    <cfRule type="cellIs" dxfId="167" priority="56" stopIfTrue="1" operator="greaterThan">
      <formula>$K$16</formula>
    </cfRule>
  </conditionalFormatting>
  <conditionalFormatting sqref="L17">
    <cfRule type="cellIs" dxfId="166" priority="55" stopIfTrue="1" operator="greaterThan">
      <formula>$K$17</formula>
    </cfRule>
  </conditionalFormatting>
  <conditionalFormatting sqref="L18">
    <cfRule type="cellIs" dxfId="165" priority="54" stopIfTrue="1" operator="greaterThan">
      <formula>$K$18</formula>
    </cfRule>
  </conditionalFormatting>
  <conditionalFormatting sqref="L19">
    <cfRule type="cellIs" dxfId="164" priority="53" stopIfTrue="1" operator="greaterThan">
      <formula>$K$19</formula>
    </cfRule>
  </conditionalFormatting>
  <conditionalFormatting sqref="L20">
    <cfRule type="cellIs" dxfId="163" priority="52" stopIfTrue="1" operator="greaterThan">
      <formula>$K$20</formula>
    </cfRule>
  </conditionalFormatting>
  <conditionalFormatting sqref="L21">
    <cfRule type="cellIs" dxfId="162" priority="51" stopIfTrue="1" operator="greaterThan">
      <formula>$K$21</formula>
    </cfRule>
  </conditionalFormatting>
  <conditionalFormatting sqref="L22">
    <cfRule type="cellIs" dxfId="161" priority="50" stopIfTrue="1" operator="greaterThan">
      <formula>$K$22</formula>
    </cfRule>
  </conditionalFormatting>
  <conditionalFormatting sqref="L23">
    <cfRule type="cellIs" dxfId="160" priority="49" stopIfTrue="1" operator="greaterThan">
      <formula>$K$23</formula>
    </cfRule>
  </conditionalFormatting>
  <conditionalFormatting sqref="N8">
    <cfRule type="cellIs" dxfId="159" priority="48" stopIfTrue="1" operator="greaterThan">
      <formula>$M$8</formula>
    </cfRule>
  </conditionalFormatting>
  <conditionalFormatting sqref="N9">
    <cfRule type="cellIs" dxfId="158" priority="47" stopIfTrue="1" operator="greaterThan">
      <formula>$M$9</formula>
    </cfRule>
  </conditionalFormatting>
  <conditionalFormatting sqref="N10">
    <cfRule type="cellIs" dxfId="157" priority="46" stopIfTrue="1" operator="greaterThan">
      <formula>$M$10</formula>
    </cfRule>
  </conditionalFormatting>
  <conditionalFormatting sqref="N11">
    <cfRule type="cellIs" dxfId="156" priority="45" stopIfTrue="1" operator="greaterThan">
      <formula>$M$11</formula>
    </cfRule>
  </conditionalFormatting>
  <conditionalFormatting sqref="N12">
    <cfRule type="cellIs" dxfId="155" priority="44" stopIfTrue="1" operator="greaterThan">
      <formula>$M$12</formula>
    </cfRule>
  </conditionalFormatting>
  <conditionalFormatting sqref="N13">
    <cfRule type="cellIs" dxfId="154" priority="43" stopIfTrue="1" operator="greaterThan">
      <formula>$M$13</formula>
    </cfRule>
  </conditionalFormatting>
  <conditionalFormatting sqref="N14">
    <cfRule type="cellIs" dxfId="153" priority="42" stopIfTrue="1" operator="greaterThan">
      <formula>$M$14</formula>
    </cfRule>
  </conditionalFormatting>
  <conditionalFormatting sqref="N15">
    <cfRule type="cellIs" dxfId="152" priority="41" stopIfTrue="1" operator="greaterThan">
      <formula>$M$15</formula>
    </cfRule>
  </conditionalFormatting>
  <conditionalFormatting sqref="N16">
    <cfRule type="cellIs" dxfId="151" priority="40" stopIfTrue="1" operator="greaterThan">
      <formula>$M$16</formula>
    </cfRule>
  </conditionalFormatting>
  <conditionalFormatting sqref="N17">
    <cfRule type="cellIs" dxfId="150" priority="39" stopIfTrue="1" operator="greaterThan">
      <formula>$M$17</formula>
    </cfRule>
  </conditionalFormatting>
  <conditionalFormatting sqref="N18">
    <cfRule type="cellIs" dxfId="149" priority="38" stopIfTrue="1" operator="greaterThan">
      <formula>$M$18</formula>
    </cfRule>
  </conditionalFormatting>
  <conditionalFormatting sqref="N19">
    <cfRule type="cellIs" dxfId="148" priority="37" stopIfTrue="1" operator="greaterThan">
      <formula>$M$19</formula>
    </cfRule>
  </conditionalFormatting>
  <conditionalFormatting sqref="N20">
    <cfRule type="cellIs" dxfId="147" priority="36" stopIfTrue="1" operator="greaterThan">
      <formula>$M$20</formula>
    </cfRule>
  </conditionalFormatting>
  <conditionalFormatting sqref="N21">
    <cfRule type="cellIs" dxfId="146" priority="35" stopIfTrue="1" operator="greaterThan">
      <formula>$M$21</formula>
    </cfRule>
  </conditionalFormatting>
  <conditionalFormatting sqref="N22">
    <cfRule type="cellIs" dxfId="145" priority="34" stopIfTrue="1" operator="greaterThan">
      <formula>$M$22</formula>
    </cfRule>
  </conditionalFormatting>
  <conditionalFormatting sqref="N23">
    <cfRule type="cellIs" dxfId="144" priority="33" stopIfTrue="1" operator="greaterThan">
      <formula>$M$23</formula>
    </cfRule>
  </conditionalFormatting>
  <conditionalFormatting sqref="P8">
    <cfRule type="cellIs" dxfId="143" priority="32" stopIfTrue="1" operator="greaterThan">
      <formula>$O$8</formula>
    </cfRule>
  </conditionalFormatting>
  <conditionalFormatting sqref="P9">
    <cfRule type="cellIs" dxfId="142" priority="31" stopIfTrue="1" operator="greaterThan">
      <formula>$O$9</formula>
    </cfRule>
  </conditionalFormatting>
  <conditionalFormatting sqref="P10">
    <cfRule type="cellIs" dxfId="141" priority="30" stopIfTrue="1" operator="greaterThan">
      <formula>$O$10</formula>
    </cfRule>
  </conditionalFormatting>
  <conditionalFormatting sqref="P11">
    <cfRule type="cellIs" dxfId="140" priority="29" stopIfTrue="1" operator="greaterThan">
      <formula>$O$11</formula>
    </cfRule>
  </conditionalFormatting>
  <conditionalFormatting sqref="P12">
    <cfRule type="cellIs" dxfId="139" priority="28" stopIfTrue="1" operator="greaterThan">
      <formula>$O$12</formula>
    </cfRule>
  </conditionalFormatting>
  <conditionalFormatting sqref="P13">
    <cfRule type="cellIs" dxfId="138" priority="27" stopIfTrue="1" operator="greaterThan">
      <formula>$O$13</formula>
    </cfRule>
  </conditionalFormatting>
  <conditionalFormatting sqref="P14">
    <cfRule type="cellIs" dxfId="137" priority="26" stopIfTrue="1" operator="greaterThan">
      <formula>$O$14</formula>
    </cfRule>
  </conditionalFormatting>
  <conditionalFormatting sqref="P15">
    <cfRule type="cellIs" dxfId="136" priority="25" stopIfTrue="1" operator="greaterThan">
      <formula>$O$15</formula>
    </cfRule>
  </conditionalFormatting>
  <conditionalFormatting sqref="P16">
    <cfRule type="cellIs" dxfId="135" priority="24" stopIfTrue="1" operator="greaterThan">
      <formula>$O$16</formula>
    </cfRule>
  </conditionalFormatting>
  <conditionalFormatting sqref="P17">
    <cfRule type="cellIs" dxfId="134" priority="23" stopIfTrue="1" operator="greaterThan">
      <formula>$O$17</formula>
    </cfRule>
  </conditionalFormatting>
  <conditionalFormatting sqref="P18">
    <cfRule type="cellIs" dxfId="133" priority="22" stopIfTrue="1" operator="greaterThan">
      <formula>$O$18</formula>
    </cfRule>
  </conditionalFormatting>
  <conditionalFormatting sqref="P19">
    <cfRule type="cellIs" dxfId="132" priority="21" stopIfTrue="1" operator="greaterThan">
      <formula>$O$19</formula>
    </cfRule>
  </conditionalFormatting>
  <conditionalFormatting sqref="P20">
    <cfRule type="cellIs" dxfId="131" priority="20" stopIfTrue="1" operator="greaterThan">
      <formula>$O$20</formula>
    </cfRule>
  </conditionalFormatting>
  <conditionalFormatting sqref="P21">
    <cfRule type="cellIs" dxfId="130" priority="19" stopIfTrue="1" operator="greaterThan">
      <formula>$O$21</formula>
    </cfRule>
  </conditionalFormatting>
  <conditionalFormatting sqref="P22">
    <cfRule type="cellIs" dxfId="129" priority="18" stopIfTrue="1" operator="greaterThan">
      <formula>$O$22</formula>
    </cfRule>
  </conditionalFormatting>
  <conditionalFormatting sqref="P23">
    <cfRule type="cellIs" dxfId="128" priority="17" stopIfTrue="1" operator="greaterThan">
      <formula>$O$23</formula>
    </cfRule>
  </conditionalFormatting>
  <conditionalFormatting sqref="R8">
    <cfRule type="cellIs" dxfId="127" priority="16" stopIfTrue="1" operator="greaterThan">
      <formula>$Q$8</formula>
    </cfRule>
  </conditionalFormatting>
  <conditionalFormatting sqref="R9">
    <cfRule type="cellIs" dxfId="126" priority="15" stopIfTrue="1" operator="greaterThan">
      <formula>$Q$9</formula>
    </cfRule>
  </conditionalFormatting>
  <conditionalFormatting sqref="R10">
    <cfRule type="cellIs" dxfId="125" priority="14" stopIfTrue="1" operator="greaterThan">
      <formula>$Q$10</formula>
    </cfRule>
  </conditionalFormatting>
  <conditionalFormatting sqref="R11">
    <cfRule type="cellIs" dxfId="124" priority="13" stopIfTrue="1" operator="greaterThan">
      <formula>$Q$11</formula>
    </cfRule>
  </conditionalFormatting>
  <conditionalFormatting sqref="R12">
    <cfRule type="cellIs" dxfId="123" priority="12" stopIfTrue="1" operator="greaterThan">
      <formula>$Q$12</formula>
    </cfRule>
  </conditionalFormatting>
  <conditionalFormatting sqref="R13">
    <cfRule type="cellIs" dxfId="122" priority="11" stopIfTrue="1" operator="greaterThan">
      <formula>$Q$13</formula>
    </cfRule>
  </conditionalFormatting>
  <conditionalFormatting sqref="R14">
    <cfRule type="cellIs" dxfId="121" priority="10" stopIfTrue="1" operator="greaterThan">
      <formula>$Q$14</formula>
    </cfRule>
  </conditionalFormatting>
  <conditionalFormatting sqref="R15">
    <cfRule type="cellIs" dxfId="120" priority="9" stopIfTrue="1" operator="greaterThan">
      <formula>$Q$15</formula>
    </cfRule>
  </conditionalFormatting>
  <conditionalFormatting sqref="R16">
    <cfRule type="cellIs" dxfId="119" priority="8" stopIfTrue="1" operator="greaterThan">
      <formula>$Q$16</formula>
    </cfRule>
  </conditionalFormatting>
  <conditionalFormatting sqref="R17">
    <cfRule type="cellIs" dxfId="118" priority="7" stopIfTrue="1" operator="greaterThan">
      <formula>$Q$17</formula>
    </cfRule>
  </conditionalFormatting>
  <conditionalFormatting sqref="R18">
    <cfRule type="cellIs" dxfId="117" priority="6" stopIfTrue="1" operator="greaterThan">
      <formula>$Q$18</formula>
    </cfRule>
  </conditionalFormatting>
  <conditionalFormatting sqref="R19">
    <cfRule type="cellIs" dxfId="116" priority="5" stopIfTrue="1" operator="greaterThan">
      <formula>$Q$19</formula>
    </cfRule>
  </conditionalFormatting>
  <conditionalFormatting sqref="R20">
    <cfRule type="cellIs" dxfId="115" priority="4" stopIfTrue="1" operator="greaterThan">
      <formula>$Q$20</formula>
    </cfRule>
  </conditionalFormatting>
  <conditionalFormatting sqref="R21">
    <cfRule type="cellIs" dxfId="114" priority="3" stopIfTrue="1" operator="greaterThan">
      <formula>$Q$21</formula>
    </cfRule>
  </conditionalFormatting>
  <conditionalFormatting sqref="R22">
    <cfRule type="cellIs" dxfId="113" priority="2" stopIfTrue="1" operator="greaterThan">
      <formula>$Q$22</formula>
    </cfRule>
  </conditionalFormatting>
  <conditionalFormatting sqref="R23">
    <cfRule type="cellIs" dxfId="112" priority="1" stopIfTrue="1" operator="greaterThan">
      <formula>$Q$23</formula>
    </cfRule>
  </conditionalFormatting>
  <printOptions horizontalCentered="1"/>
  <pageMargins left="0.75" right="0.75" top="0.5" bottom="0.46" header="0.25" footer="0.25"/>
  <pageSetup scale="75" orientation="landscape" r:id="rId1"/>
  <headerFooter alignWithMargins="0"/>
  <ignoredErrors>
    <ignoredError sqref="Q7 O7 M7 K7 I7 G7"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0"/>
  <sheetViews>
    <sheetView tabSelected="1" zoomScaleNormal="100" zoomScaleSheetLayoutView="100" workbookViewId="0">
      <selection activeCell="B16" sqref="B16"/>
    </sheetView>
  </sheetViews>
  <sheetFormatPr defaultColWidth="8.85546875" defaultRowHeight="12.75" x14ac:dyDescent="0.2"/>
  <cols>
    <col min="1" max="1" width="12.42578125" style="39" customWidth="1"/>
    <col min="2" max="3" width="10" style="39" customWidth="1"/>
    <col min="4" max="4" width="10" style="39" hidden="1" customWidth="1"/>
    <col min="5" max="12" width="9.42578125" style="39" customWidth="1"/>
    <col min="13" max="16384" width="8.85546875" style="39"/>
  </cols>
  <sheetData>
    <row r="1" spans="1:18" ht="21" customHeight="1" thickBot="1" x14ac:dyDescent="0.3">
      <c r="A1" s="35" t="s">
        <v>14</v>
      </c>
      <c r="B1" s="36"/>
      <c r="C1" s="64" t="str">
        <f>'Milestone Wells'!B13</f>
        <v>MW-6</v>
      </c>
      <c r="D1" s="37"/>
      <c r="E1" s="199" t="s">
        <v>53</v>
      </c>
      <c r="F1" s="200"/>
      <c r="G1" s="203" t="str">
        <f>'Milestone Wells'!B2</f>
        <v>ACME</v>
      </c>
      <c r="H1" s="204"/>
      <c r="I1" s="38"/>
      <c r="J1" s="199" t="s">
        <v>56</v>
      </c>
      <c r="K1" s="200"/>
      <c r="L1" s="200"/>
      <c r="M1" s="205">
        <f>'Milestone Wells'!H2</f>
        <v>40544</v>
      </c>
      <c r="N1" s="206"/>
    </row>
    <row r="2" spans="1:18" ht="18.75" thickBot="1" x14ac:dyDescent="0.3">
      <c r="A2" s="40"/>
      <c r="B2" s="41"/>
      <c r="C2" s="42"/>
      <c r="D2" s="42"/>
      <c r="E2" s="201" t="s">
        <v>54</v>
      </c>
      <c r="F2" s="202"/>
      <c r="G2" s="207">
        <f>'Milestone Wells'!B3</f>
        <v>123456789</v>
      </c>
      <c r="H2" s="208"/>
      <c r="I2" s="38"/>
      <c r="J2" s="201" t="s">
        <v>57</v>
      </c>
      <c r="K2" s="202"/>
      <c r="L2" s="202"/>
      <c r="M2" s="209">
        <f>'Milestone Wells'!H3</f>
        <v>40558</v>
      </c>
      <c r="N2" s="210"/>
    </row>
    <row r="3" spans="1:18" ht="18" customHeight="1" thickBot="1" x14ac:dyDescent="0.3">
      <c r="A3" s="181" t="s">
        <v>20</v>
      </c>
      <c r="B3" s="182"/>
      <c r="C3" s="182"/>
      <c r="D3" s="183"/>
      <c r="E3" s="182"/>
      <c r="F3" s="182"/>
      <c r="G3" s="182"/>
      <c r="H3" s="182"/>
      <c r="I3" s="182"/>
      <c r="J3" s="182"/>
      <c r="K3" s="182"/>
      <c r="L3" s="182"/>
      <c r="M3" s="182"/>
      <c r="N3" s="182"/>
      <c r="O3" s="182"/>
      <c r="P3" s="182"/>
      <c r="Q3" s="43"/>
      <c r="R3" s="44"/>
    </row>
    <row r="4" spans="1:18" ht="15.75" x14ac:dyDescent="0.25">
      <c r="A4" s="189" t="s">
        <v>16</v>
      </c>
      <c r="B4" s="192" t="s">
        <v>17</v>
      </c>
      <c r="C4" s="195" t="s">
        <v>25</v>
      </c>
      <c r="D4" s="45"/>
      <c r="E4" s="188" t="s">
        <v>21</v>
      </c>
      <c r="F4" s="184"/>
      <c r="G4" s="184" t="s">
        <v>23</v>
      </c>
      <c r="H4" s="184"/>
      <c r="I4" s="184" t="s">
        <v>22</v>
      </c>
      <c r="J4" s="184"/>
      <c r="K4" s="184" t="s">
        <v>24</v>
      </c>
      <c r="L4" s="184"/>
      <c r="M4" s="184" t="s">
        <v>26</v>
      </c>
      <c r="N4" s="184"/>
      <c r="O4" s="184" t="s">
        <v>27</v>
      </c>
      <c r="P4" s="184"/>
      <c r="Q4" s="184" t="s">
        <v>29</v>
      </c>
      <c r="R4" s="185"/>
    </row>
    <row r="5" spans="1:18" ht="22.5" customHeight="1" x14ac:dyDescent="0.2">
      <c r="A5" s="190"/>
      <c r="B5" s="193"/>
      <c r="C5" s="196"/>
      <c r="D5" s="45"/>
      <c r="E5" s="198" t="s">
        <v>7</v>
      </c>
      <c r="F5" s="186"/>
      <c r="G5" s="186" t="s">
        <v>59</v>
      </c>
      <c r="H5" s="186"/>
      <c r="I5" s="186" t="s">
        <v>28</v>
      </c>
      <c r="J5" s="186"/>
      <c r="K5" s="186" t="s">
        <v>12</v>
      </c>
      <c r="L5" s="186"/>
      <c r="M5" s="186" t="s">
        <v>4</v>
      </c>
      <c r="N5" s="186"/>
      <c r="O5" s="186" t="s">
        <v>30</v>
      </c>
      <c r="P5" s="186"/>
      <c r="Q5" s="186" t="s">
        <v>31</v>
      </c>
      <c r="R5" s="187"/>
    </row>
    <row r="6" spans="1:18" ht="24" customHeight="1" thickBot="1" x14ac:dyDescent="0.25">
      <c r="A6" s="191"/>
      <c r="B6" s="194"/>
      <c r="C6" s="197"/>
      <c r="D6" s="46"/>
      <c r="E6" s="47" t="s">
        <v>19</v>
      </c>
      <c r="F6" s="48" t="s">
        <v>18</v>
      </c>
      <c r="G6" s="48" t="s">
        <v>19</v>
      </c>
      <c r="H6" s="48" t="s">
        <v>18</v>
      </c>
      <c r="I6" s="48" t="s">
        <v>19</v>
      </c>
      <c r="J6" s="48" t="s">
        <v>18</v>
      </c>
      <c r="K6" s="48" t="s">
        <v>19</v>
      </c>
      <c r="L6" s="49" t="s">
        <v>18</v>
      </c>
      <c r="M6" s="48" t="s">
        <v>19</v>
      </c>
      <c r="N6" s="49" t="s">
        <v>18</v>
      </c>
      <c r="O6" s="48" t="s">
        <v>19</v>
      </c>
      <c r="P6" s="49" t="s">
        <v>18</v>
      </c>
      <c r="Q6" s="48" t="s">
        <v>19</v>
      </c>
      <c r="R6" s="50" t="s">
        <v>18</v>
      </c>
    </row>
    <row r="7" spans="1:18" x14ac:dyDescent="0.2">
      <c r="A7" s="65">
        <v>0</v>
      </c>
      <c r="B7" s="68">
        <f>'Milestone Wells'!H2</f>
        <v>40544</v>
      </c>
      <c r="C7" s="69">
        <v>0</v>
      </c>
      <c r="D7" s="70">
        <f>IF(C7="",A7,C7)</f>
        <v>0</v>
      </c>
      <c r="E7" s="34">
        <f>IF('Milestone Wells'!C13="","NA",'Milestone Wells'!C13)</f>
        <v>16000</v>
      </c>
      <c r="F7" s="102">
        <f>E7</f>
        <v>16000</v>
      </c>
      <c r="G7" s="32">
        <f>IF('Milestone Wells'!G13="","NA",'Milestone Wells'!G13)</f>
        <v>32700</v>
      </c>
      <c r="H7" s="102">
        <f>G7</f>
        <v>32700</v>
      </c>
      <c r="I7" s="32">
        <f>IF('Milestone Wells'!K13="","NA",'Milestone Wells'!K13)</f>
        <v>252</v>
      </c>
      <c r="J7" s="102">
        <f>I7</f>
        <v>252</v>
      </c>
      <c r="K7" s="32">
        <f>IF('Milestone Wells'!L13="","NA",'Milestone Wells'!L13)</f>
        <v>3210</v>
      </c>
      <c r="L7" s="102">
        <f>K7</f>
        <v>3210</v>
      </c>
      <c r="M7" s="71" t="str">
        <f>IF('Milestone Wells'!M13="","NA",'Milestone Wells'!M13)</f>
        <v>NA</v>
      </c>
      <c r="N7" s="102" t="str">
        <f>M7</f>
        <v>NA</v>
      </c>
      <c r="O7" s="71" t="str">
        <f>IF('Milestone Wells'!N13="","NA",'Milestone Wells'!N13)</f>
        <v>NA</v>
      </c>
      <c r="P7" s="102" t="str">
        <f>O7</f>
        <v>NA</v>
      </c>
      <c r="Q7" s="71" t="str">
        <f>IF('Milestone Wells'!O13="","NA",'Milestone Wells'!O13)</f>
        <v>NA</v>
      </c>
      <c r="R7" s="105" t="str">
        <f>Q7</f>
        <v>NA</v>
      </c>
    </row>
    <row r="8" spans="1:18" x14ac:dyDescent="0.2">
      <c r="A8" s="66">
        <v>0.25</v>
      </c>
      <c r="B8" s="92">
        <v>40649</v>
      </c>
      <c r="C8" s="75">
        <f>IF(B8="","",(B8-$M$2)/365)</f>
        <v>0.24931506849315069</v>
      </c>
      <c r="D8" s="51">
        <f t="shared" ref="D8:D23" si="0">IF(C8="",A8,C8)</f>
        <v>0.24931506849315069</v>
      </c>
      <c r="E8" s="73">
        <f>IF(E$7="NA","",IF(F$7&lt;E$24,"",IF($A8='Milestone Wells'!$C$37,E$24,IF(E7=E$24,E$24,IF(E$7&lt;E$24,"",E$7-(E$7-E$24)*($D8/'Milestone Wells'!$C$37))))))</f>
        <v>14005.604109589041</v>
      </c>
      <c r="F8" s="103"/>
      <c r="G8" s="1">
        <f>IF(G$7="NA","",IF(H$7&lt;G$24,"",IF($A8='Milestone Wells'!$C$37,G$24,IF(G7=G$24,G$24,IF(G$7&lt;G$24,"",G$7-(G$7-G$24)*($D8/'Milestone Wells'!$C$37))))))</f>
        <v>28634.917808219179</v>
      </c>
      <c r="H8" s="103"/>
      <c r="I8" s="1">
        <f>IF(I$7="NA","",IF(J$7&lt;I$24,"",IF($A8='Milestone Wells'!$C$37,I$24,IF(I7=I$24,I$24,IF(I$7&lt;I$24,"",I$7-(I$7-I$24)*($D8/'Milestone Wells'!$C$37))))))</f>
        <v>229.31232876712329</v>
      </c>
      <c r="J8" s="103"/>
      <c r="K8" s="1">
        <f>IF(K$7="NA","",IF(L$7&lt;K$24,"",IF($A8='Milestone Wells'!$C$37,K$24,IF(K7=K$24,K$24,IF(K$7&lt;K$24,"",K$7-(K$7-K$24)*($D8/'Milestone Wells'!$C$37))))))</f>
        <v>2812.3424657534247</v>
      </c>
      <c r="L8" s="103"/>
      <c r="M8" s="1" t="str">
        <f>IF(M$7="NA","",IF(N$7&lt;M$24,"",IF($A8='Milestone Wells'!$C$37,M$24,IF(M7=M$24,M$24,IF(M$7&lt;M$24,"",M$7-(M$7-M$24)*($D8/'Milestone Wells'!$C$37))))))</f>
        <v/>
      </c>
      <c r="N8" s="103"/>
      <c r="O8" s="1" t="str">
        <f>IF(O$7="NA","",IF(P$7&lt;O$24,"",IF($A8='Milestone Wells'!$C$37,O$24,IF(O7=O$24,O$24,IF(O$7&lt;O$24,"",O$7-(O$7-O$24)*($D8/'Milestone Wells'!$C$37))))))</f>
        <v/>
      </c>
      <c r="P8" s="103"/>
      <c r="Q8" s="1" t="str">
        <f>IF(Q$7="NA","",IF(R$7&lt;Q$24,"",IF($A8='Milestone Wells'!$C$37,Q$24,IF(Q7=Q$24,Q$24,IF(Q$7&lt;Q$24,"",Q$7-(Q$7-Q$24)*($D8/'Milestone Wells'!$C$37))))))</f>
        <v/>
      </c>
      <c r="R8" s="106"/>
    </row>
    <row r="9" spans="1:18" x14ac:dyDescent="0.2">
      <c r="A9" s="66">
        <v>0.5</v>
      </c>
      <c r="B9" s="92">
        <v>40760</v>
      </c>
      <c r="C9" s="75">
        <f t="shared" ref="C9:C23" si="1">IF(B9="","",(B9-$M$2)/365)</f>
        <v>0.55342465753424652</v>
      </c>
      <c r="D9" s="51">
        <f t="shared" si="0"/>
        <v>0.55342465753424652</v>
      </c>
      <c r="E9" s="73">
        <f>IF(E$7="NA","",IF(F$7&lt;E$24,"",IF($A9='Milestone Wells'!$C$37,E$24,IF(E8=E$24,E$24,IF(E$7&lt;E$24,"",E$7-(E$7-E$24)*($D9/'Milestone Wells'!$C$37))))))</f>
        <v>11572.879452054796</v>
      </c>
      <c r="F9" s="103"/>
      <c r="G9" s="1">
        <f>IF(G$7="NA","",IF(H$7&lt;G$24,"",IF($A9='Milestone Wells'!$C$37,G$24,IF(G8=G$24,G$24,IF(G$7&lt;G$24,"",G$7-(G$7-G$24)*($D9/'Milestone Wells'!$C$37))))))</f>
        <v>23676.410958904111</v>
      </c>
      <c r="H9" s="103"/>
      <c r="I9" s="1">
        <f>IF(I$7="NA","",IF(J$7&lt;I$24,"",IF($A9='Milestone Wells'!$C$37,I$24,IF(I8=I$24,I$24,IF(I$7&lt;I$24,"",I$7-(I$7-I$24)*($D9/'Milestone Wells'!$C$37))))))</f>
        <v>201.63835616438357</v>
      </c>
      <c r="J9" s="103"/>
      <c r="K9" s="1">
        <f>IF(K$7="NA","",IF(L$7&lt;K$24,"",IF($A9='Milestone Wells'!$C$37,K$24,IF(K8=K$24,K$24,IF(K$7&lt;K$24,"",K$7-(K$7-K$24)*($D9/'Milestone Wells'!$C$37))))))</f>
        <v>2327.2876712328771</v>
      </c>
      <c r="L9" s="103"/>
      <c r="M9" s="1" t="str">
        <f>IF(M$7="NA","",IF(N$7&lt;M$24,"",IF($A9='Milestone Wells'!$C$37,M$24,IF(M8=M$24,M$24,IF(M$7&lt;M$24,"",M$7-(M$7-M$24)*($D9/'Milestone Wells'!$C$37))))))</f>
        <v/>
      </c>
      <c r="N9" s="103"/>
      <c r="O9" s="1" t="str">
        <f>IF(O$7="NA","",IF(P$7&lt;O$24,"",IF($A9='Milestone Wells'!$C$37,O$24,IF(O8=O$24,O$24,IF(O$7&lt;O$24,"",O$7-(O$7-O$24)*($D9/'Milestone Wells'!$C$37))))))</f>
        <v/>
      </c>
      <c r="P9" s="103"/>
      <c r="Q9" s="1" t="str">
        <f>IF(Q$7="NA","",IF(R$7&lt;Q$24,"",IF($A9='Milestone Wells'!$C$37,Q$24,IF(Q8=Q$24,Q$24,IF(Q$7&lt;Q$24,"",Q$7-(Q$7-Q$24)*($D9/'Milestone Wells'!$C$37))))))</f>
        <v/>
      </c>
      <c r="R9" s="106"/>
    </row>
    <row r="10" spans="1:18" x14ac:dyDescent="0.2">
      <c r="A10" s="66">
        <v>0.75</v>
      </c>
      <c r="B10" s="92">
        <v>40848</v>
      </c>
      <c r="C10" s="75">
        <f t="shared" si="1"/>
        <v>0.79452054794520544</v>
      </c>
      <c r="D10" s="51">
        <f t="shared" si="0"/>
        <v>0.79452054794520544</v>
      </c>
      <c r="E10" s="73">
        <f>IF(E$7="NA","",IF(F$7&lt;E$24,"",IF($A10='Milestone Wells'!$C$37,E$24,IF(E9=E$24,E$24,IF(E$7&lt;E$24,"",E$7-(E$7-E$24)*($D10/'Milestone Wells'!$C$37))))))</f>
        <v>9644.232876712329</v>
      </c>
      <c r="F10" s="103"/>
      <c r="G10" s="1">
        <f>IF(G$7="NA","",IF(H$7&lt;G$24,"",IF($A10='Milestone Wells'!$C$37,G$24,IF(G9=G$24,G$24,IF(G$7&lt;G$24,"",G$7-(G$7-G$24)*($D10/'Milestone Wells'!$C$37))))))</f>
        <v>19745.342465753427</v>
      </c>
      <c r="H10" s="103"/>
      <c r="I10" s="1">
        <f>IF(I$7="NA","",IF(J$7&lt;I$24,"",IF($A10='Milestone Wells'!$C$37,I$24,IF(I9=I$24,I$24,IF(I$7&lt;I$24,"",I$7-(I$7-I$24)*($D10/'Milestone Wells'!$C$37))))))</f>
        <v>179.69863013698631</v>
      </c>
      <c r="J10" s="103"/>
      <c r="K10" s="1">
        <f>IF(K$7="NA","",IF(L$7&lt;K$24,"",IF($A10='Milestone Wells'!$C$37,K$24,IF(K9=K$24,K$24,IF(K$7&lt;K$24,"",K$7-(K$7-K$24)*($D10/'Milestone Wells'!$C$37))))))</f>
        <v>1942.7397260273974</v>
      </c>
      <c r="L10" s="103"/>
      <c r="M10" s="1" t="str">
        <f>IF(M$7="NA","",IF(N$7&lt;M$24,"",IF($A10='Milestone Wells'!$C$37,M$24,IF(M9=M$24,M$24,IF(M$7&lt;M$24,"",M$7-(M$7-M$24)*($D10/'Milestone Wells'!$C$37))))))</f>
        <v/>
      </c>
      <c r="N10" s="103"/>
      <c r="O10" s="1" t="str">
        <f>IF(O$7="NA","",IF(P$7&lt;O$24,"",IF($A10='Milestone Wells'!$C$37,O$24,IF(O9=O$24,O$24,IF(O$7&lt;O$24,"",O$7-(O$7-O$24)*($D10/'Milestone Wells'!$C$37))))))</f>
        <v/>
      </c>
      <c r="P10" s="103"/>
      <c r="Q10" s="1" t="str">
        <f>IF(Q$7="NA","",IF(R$7&lt;Q$24,"",IF($A10='Milestone Wells'!$C$37,Q$24,IF(Q9=Q$24,Q$24,IF(Q$7&lt;Q$24,"",Q$7-(Q$7-Q$24)*($D10/'Milestone Wells'!$C$37))))))</f>
        <v/>
      </c>
      <c r="R10" s="106"/>
    </row>
    <row r="11" spans="1:18" x14ac:dyDescent="0.2">
      <c r="A11" s="66">
        <v>1</v>
      </c>
      <c r="B11" s="92">
        <v>40941</v>
      </c>
      <c r="C11" s="75">
        <f t="shared" si="1"/>
        <v>1.0493150684931507</v>
      </c>
      <c r="D11" s="51">
        <f t="shared" si="0"/>
        <v>1.0493150684931507</v>
      </c>
      <c r="E11" s="73">
        <f>IF(E$7="NA","",IF(F$7&lt;E$24,"",IF($A11='Milestone Wells'!$C$37,E$24,IF(E10=E$24,E$24,IF(E$7&lt;E$24,"",E$7-(E$7-E$24)*($D11/'Milestone Wells'!$C$37))))))</f>
        <v>7606.004109589041</v>
      </c>
      <c r="F11" s="103"/>
      <c r="G11" s="1">
        <f>IF(G$7="NA","",IF(H$7&lt;G$24,"",IF($A11='Milestone Wells'!$C$37,G$24,IF(G10=G$24,G$24,IF(G$7&lt;G$24,"",G$7-(G$7-G$24)*($D11/'Milestone Wells'!$C$37))))))</f>
        <v>15590.917808219179</v>
      </c>
      <c r="H11" s="103"/>
      <c r="I11" s="1">
        <f>IF(I$7="NA","",IF(J$7&lt;I$24,"",IF($A11='Milestone Wells'!$C$37,I$24,IF(I10=I$24,I$24,IF(I$7&lt;I$24,"",I$7-(I$7-I$24)*($D11/'Milestone Wells'!$C$37))))))</f>
        <v>156.51232876712328</v>
      </c>
      <c r="J11" s="103"/>
      <c r="K11" s="1">
        <f>IF(K$7="NA","",IF(L$7&lt;K$24,"",IF($A11='Milestone Wells'!$C$37,K$24,IF(K10=K$24,K$24,IF(K$7&lt;K$24,"",K$7-(K$7-K$24)*($D11/'Milestone Wells'!$C$37))))))</f>
        <v>1536.3424657534247</v>
      </c>
      <c r="L11" s="103"/>
      <c r="M11" s="1" t="str">
        <f>IF(M$7="NA","",IF(N$7&lt;M$24,"",IF($A11='Milestone Wells'!$C$37,M$24,IF(M10=M$24,M$24,IF(M$7&lt;M$24,"",M$7-(M$7-M$24)*($D11/'Milestone Wells'!$C$37))))))</f>
        <v/>
      </c>
      <c r="N11" s="103"/>
      <c r="O11" s="1" t="str">
        <f>IF(O$7="NA","",IF(P$7&lt;O$24,"",IF($A11='Milestone Wells'!$C$37,O$24,IF(O10=O$24,O$24,IF(O$7&lt;O$24,"",O$7-(O$7-O$24)*($D11/'Milestone Wells'!$C$37))))))</f>
        <v/>
      </c>
      <c r="P11" s="103"/>
      <c r="Q11" s="1" t="str">
        <f>IF(Q$7="NA","",IF(R$7&lt;Q$24,"",IF($A11='Milestone Wells'!$C$37,Q$24,IF(Q10=Q$24,Q$24,IF(Q$7&lt;Q$24,"",Q$7-(Q$7-Q$24)*($D11/'Milestone Wells'!$C$37))))))</f>
        <v/>
      </c>
      <c r="R11" s="106"/>
    </row>
    <row r="12" spans="1:18" x14ac:dyDescent="0.2">
      <c r="A12" s="66">
        <v>1.25</v>
      </c>
      <c r="B12" s="92"/>
      <c r="C12" s="75" t="str">
        <f t="shared" si="1"/>
        <v/>
      </c>
      <c r="D12" s="51">
        <f t="shared" si="0"/>
        <v>1.25</v>
      </c>
      <c r="E12" s="73">
        <f>IF(E$7="NA","",IF(F$7&lt;E$24,"",IF($A12='Milestone Wells'!$C$37,E$24,IF(E11=E$24,E$24,IF(E$7&lt;E$24,"",E$7-(E$7-E$24)*($D12/'Milestone Wells'!$C$37))))))</f>
        <v>6000.625</v>
      </c>
      <c r="F12" s="103"/>
      <c r="G12" s="1">
        <f>IF(G$7="NA","",IF(H$7&lt;G$24,"",IF($A12='Milestone Wells'!$C$37,G$24,IF(G11=G$24,G$24,IF(G$7&lt;G$24,"",G$7-(G$7-G$24)*($D12/'Milestone Wells'!$C$37))))))</f>
        <v>12318.75</v>
      </c>
      <c r="H12" s="103"/>
      <c r="I12" s="1">
        <f>IF(I$7="NA","",IF(J$7&lt;I$24,"",IF($A12='Milestone Wells'!$C$37,I$24,IF(I11=I$24,I$24,IF(I$7&lt;I$24,"",I$7-(I$7-I$24)*($D12/'Milestone Wells'!$C$37))))))</f>
        <v>138.25</v>
      </c>
      <c r="J12" s="103"/>
      <c r="K12" s="1">
        <f>IF(K$7="NA","",IF(L$7&lt;K$24,"",IF($A12='Milestone Wells'!$C$37,K$24,IF(K11=K$24,K$24,IF(K$7&lt;K$24,"",K$7-(K$7-K$24)*($D12/'Milestone Wells'!$C$37))))))</f>
        <v>1216.25</v>
      </c>
      <c r="L12" s="103"/>
      <c r="M12" s="1" t="str">
        <f>IF(M$7="NA","",IF(N$7&lt;M$24,"",IF($A12='Milestone Wells'!$C$37,M$24,IF(M11=M$24,M$24,IF(M$7&lt;M$24,"",M$7-(M$7-M$24)*($D12/'Milestone Wells'!$C$37))))))</f>
        <v/>
      </c>
      <c r="N12" s="103"/>
      <c r="O12" s="1" t="str">
        <f>IF(O$7="NA","",IF(P$7&lt;O$24,"",IF($A12='Milestone Wells'!$C$37,O$24,IF(O11=O$24,O$24,IF(O$7&lt;O$24,"",O$7-(O$7-O$24)*($D12/'Milestone Wells'!$C$37))))))</f>
        <v/>
      </c>
      <c r="P12" s="103"/>
      <c r="Q12" s="1" t="str">
        <f>IF(Q$7="NA","",IF(R$7&lt;Q$24,"",IF($A12='Milestone Wells'!$C$37,Q$24,IF(Q11=Q$24,Q$24,IF(Q$7&lt;Q$24,"",Q$7-(Q$7-Q$24)*($D12/'Milestone Wells'!$C$37))))))</f>
        <v/>
      </c>
      <c r="R12" s="106"/>
    </row>
    <row r="13" spans="1:18" x14ac:dyDescent="0.2">
      <c r="A13" s="66">
        <v>1.5</v>
      </c>
      <c r="B13" s="92"/>
      <c r="C13" s="75" t="str">
        <f t="shared" si="1"/>
        <v/>
      </c>
      <c r="D13" s="51">
        <f t="shared" si="0"/>
        <v>1.5</v>
      </c>
      <c r="E13" s="73">
        <f>IF(E$7="NA","",IF(F$7&lt;E$24,"",IF($A13='Milestone Wells'!$C$37,E$24,IF(E12=E$24,E$24,IF(E$7&lt;E$24,"",E$7-(E$7-E$24)*($D13/'Milestone Wells'!$C$37))))))</f>
        <v>4000.75</v>
      </c>
      <c r="F13" s="103"/>
      <c r="G13" s="1">
        <f>IF(G$7="NA","",IF(H$7&lt;G$24,"",IF($A13='Milestone Wells'!$C$37,G$24,IF(G12=G$24,G$24,IF(G$7&lt;G$24,"",G$7-(G$7-G$24)*($D13/'Milestone Wells'!$C$37))))))</f>
        <v>8242.5</v>
      </c>
      <c r="H13" s="103"/>
      <c r="I13" s="1">
        <f>IF(I$7="NA","",IF(J$7&lt;I$24,"",IF($A13='Milestone Wells'!$C$37,I$24,IF(I12=I$24,I$24,IF(I$7&lt;I$24,"",I$7-(I$7-I$24)*($D13/'Milestone Wells'!$C$37))))))</f>
        <v>115.5</v>
      </c>
      <c r="J13" s="103"/>
      <c r="K13" s="1">
        <f>IF(K$7="NA","",IF(L$7&lt;K$24,"",IF($A13='Milestone Wells'!$C$37,K$24,IF(K12=K$24,K$24,IF(K$7&lt;K$24,"",K$7-(K$7-K$24)*($D13/'Milestone Wells'!$C$37))))))</f>
        <v>817.5</v>
      </c>
      <c r="L13" s="103"/>
      <c r="M13" s="1" t="str">
        <f>IF(M$7="NA","",IF(N$7&lt;M$24,"",IF($A13='Milestone Wells'!$C$37,M$24,IF(M12=M$24,M$24,IF(M$7&lt;M$24,"",M$7-(M$7-M$24)*($D13/'Milestone Wells'!$C$37))))))</f>
        <v/>
      </c>
      <c r="N13" s="103"/>
      <c r="O13" s="1" t="str">
        <f>IF(O$7="NA","",IF(P$7&lt;O$24,"",IF($A13='Milestone Wells'!$C$37,O$24,IF(O12=O$24,O$24,IF(O$7&lt;O$24,"",O$7-(O$7-O$24)*($D13/'Milestone Wells'!$C$37))))))</f>
        <v/>
      </c>
      <c r="P13" s="103"/>
      <c r="Q13" s="1" t="str">
        <f>IF(Q$7="NA","",IF(R$7&lt;Q$24,"",IF($A13='Milestone Wells'!$C$37,Q$24,IF(Q12=Q$24,Q$24,IF(Q$7&lt;Q$24,"",Q$7-(Q$7-Q$24)*($D13/'Milestone Wells'!$C$37))))))</f>
        <v/>
      </c>
      <c r="R13" s="106"/>
    </row>
    <row r="14" spans="1:18" x14ac:dyDescent="0.2">
      <c r="A14" s="66">
        <v>1.75</v>
      </c>
      <c r="B14" s="92"/>
      <c r="C14" s="75" t="str">
        <f t="shared" si="1"/>
        <v/>
      </c>
      <c r="D14" s="51">
        <f t="shared" si="0"/>
        <v>1.75</v>
      </c>
      <c r="E14" s="73">
        <f>IF(E$7="NA","",IF(F$7&lt;E$24,"",IF($A14='Milestone Wells'!$C$37,E$24,IF(E13=E$24,E$24,IF(E$7&lt;E$24,"",E$7-(E$7-E$24)*($D14/'Milestone Wells'!$C$37))))))</f>
        <v>2000.875</v>
      </c>
      <c r="F14" s="103"/>
      <c r="G14" s="1">
        <f>IF(G$7="NA","",IF(H$7&lt;G$24,"",IF($A14='Milestone Wells'!$C$37,G$24,IF(G13=G$24,G$24,IF(G$7&lt;G$24,"",G$7-(G$7-G$24)*($D14/'Milestone Wells'!$C$37))))))</f>
        <v>4166.25</v>
      </c>
      <c r="H14" s="103"/>
      <c r="I14" s="1">
        <f>IF(I$7="NA","",IF(J$7&lt;I$24,"",IF($A14='Milestone Wells'!$C$37,I$24,IF(I13=I$24,I$24,IF(I$7&lt;I$24,"",I$7-(I$7-I$24)*($D14/'Milestone Wells'!$C$37))))))</f>
        <v>92.75</v>
      </c>
      <c r="J14" s="103"/>
      <c r="K14" s="1">
        <f>IF(K$7="NA","",IF(L$7&lt;K$24,"",IF($A14='Milestone Wells'!$C$37,K$24,IF(K13=K$24,K$24,IF(K$7&lt;K$24,"",K$7-(K$7-K$24)*($D14/'Milestone Wells'!$C$37))))))</f>
        <v>418.75</v>
      </c>
      <c r="L14" s="103"/>
      <c r="M14" s="1" t="str">
        <f>IF(M$7="NA","",IF(N$7&lt;M$24,"",IF($A14='Milestone Wells'!$C$37,M$24,IF(M13=M$24,M$24,IF(M$7&lt;M$24,"",M$7-(M$7-M$24)*($D14/'Milestone Wells'!$C$37))))))</f>
        <v/>
      </c>
      <c r="N14" s="103"/>
      <c r="O14" s="1" t="str">
        <f>IF(O$7="NA","",IF(P$7&lt;O$24,"",IF($A14='Milestone Wells'!$C$37,O$24,IF(O13=O$24,O$24,IF(O$7&lt;O$24,"",O$7-(O$7-O$24)*($D14/'Milestone Wells'!$C$37))))))</f>
        <v/>
      </c>
      <c r="P14" s="103"/>
      <c r="Q14" s="1" t="str">
        <f>IF(Q$7="NA","",IF(R$7&lt;Q$24,"",IF($A14='Milestone Wells'!$C$37,Q$24,IF(Q13=Q$24,Q$24,IF(Q$7&lt;Q$24,"",Q$7-(Q$7-Q$24)*($D14/'Milestone Wells'!$C$37))))))</f>
        <v/>
      </c>
      <c r="R14" s="106"/>
    </row>
    <row r="15" spans="1:18" x14ac:dyDescent="0.2">
      <c r="A15" s="66">
        <v>2</v>
      </c>
      <c r="B15" s="92"/>
      <c r="C15" s="75" t="str">
        <f t="shared" si="1"/>
        <v/>
      </c>
      <c r="D15" s="51">
        <f t="shared" si="0"/>
        <v>2</v>
      </c>
      <c r="E15" s="73">
        <f>IF(E$7="NA","",IF(F$7&lt;E$24,"",IF($A15='Milestone Wells'!$C$37,E$24,IF(E14=E$24,E$24,IF(E$7&lt;E$24,"",E$7-(E$7-E$24)*($D15/'Milestone Wells'!$C$37))))))</f>
        <v>1</v>
      </c>
      <c r="F15" s="103"/>
      <c r="G15" s="1">
        <f>IF(G$7="NA","",IF(H$7&lt;G$24,"",IF($A15='Milestone Wells'!$C$37,G$24,IF(G14=G$24,G$24,IF(G$7&lt;G$24,"",G$7-(G$7-G$24)*($D15/'Milestone Wells'!$C$37))))))</f>
        <v>90</v>
      </c>
      <c r="H15" s="103"/>
      <c r="I15" s="1">
        <f>IF(I$7="NA","",IF(J$7&lt;I$24,"",IF($A15='Milestone Wells'!$C$37,I$24,IF(I14=I$24,I$24,IF(I$7&lt;I$24,"",I$7-(I$7-I$24)*($D15/'Milestone Wells'!$C$37))))))</f>
        <v>70</v>
      </c>
      <c r="J15" s="103"/>
      <c r="K15" s="1">
        <f>IF(K$7="NA","",IF(L$7&lt;K$24,"",IF($A15='Milestone Wells'!$C$37,K$24,IF(K14=K$24,K$24,IF(K$7&lt;K$24,"",K$7-(K$7-K$24)*($D15/'Milestone Wells'!$C$37))))))</f>
        <v>20</v>
      </c>
      <c r="L15" s="103"/>
      <c r="M15" s="1" t="str">
        <f>IF(M$7="NA","",IF(N$7&lt;M$24,"",IF($A15='Milestone Wells'!$C$37,M$24,IF(M14=M$24,M$24,IF(M$7&lt;M$24,"",M$7-(M$7-M$24)*($D15/'Milestone Wells'!$C$37))))))</f>
        <v/>
      </c>
      <c r="N15" s="103"/>
      <c r="O15" s="1" t="str">
        <f>IF(O$7="NA","",IF(P$7&lt;O$24,"",IF($A15='Milestone Wells'!$C$37,O$24,IF(O14=O$24,O$24,IF(O$7&lt;O$24,"",O$7-(O$7-O$24)*($D15/'Milestone Wells'!$C$37))))))</f>
        <v/>
      </c>
      <c r="P15" s="103"/>
      <c r="Q15" s="1" t="str">
        <f>IF(Q$7="NA","",IF(R$7&lt;Q$24,"",IF($A15='Milestone Wells'!$C$37,Q$24,IF(Q14=Q$24,Q$24,IF(Q$7&lt;Q$24,"",Q$7-(Q$7-Q$24)*($D15/'Milestone Wells'!$C$37))))))</f>
        <v/>
      </c>
      <c r="R15" s="106"/>
    </row>
    <row r="16" spans="1:18" x14ac:dyDescent="0.2">
      <c r="A16" s="66">
        <v>2.25</v>
      </c>
      <c r="B16" s="92"/>
      <c r="C16" s="75" t="str">
        <f t="shared" si="1"/>
        <v/>
      </c>
      <c r="D16" s="51">
        <f t="shared" si="0"/>
        <v>2.25</v>
      </c>
      <c r="E16" s="73">
        <f>IF(E$7="NA","",IF(F$7&lt;E$24,"",IF($A16='Milestone Wells'!$C$37,E$24,IF(E15=E$24,E$24,IF(E$7&lt;E$24,"",E$7-(E$7-E$24)*($D16/'Milestone Wells'!$C$37))))))</f>
        <v>1</v>
      </c>
      <c r="F16" s="103"/>
      <c r="G16" s="1">
        <f>IF(G$7="NA","",IF(H$7&lt;G$24,"",IF($A16='Milestone Wells'!$C$37,G$24,IF(G15=G$24,G$24,IF(G$7&lt;G$24,"",G$7-(G$7-G$24)*($D16/'Milestone Wells'!$C$37))))))</f>
        <v>90</v>
      </c>
      <c r="H16" s="103"/>
      <c r="I16" s="1">
        <f>IF(I$7="NA","",IF(J$7&lt;I$24,"",IF($A16='Milestone Wells'!$C$37,I$24,IF(I15=I$24,I$24,IF(I$7&lt;I$24,"",I$7-(I$7-I$24)*($D16/'Milestone Wells'!$C$37))))))</f>
        <v>70</v>
      </c>
      <c r="J16" s="103"/>
      <c r="K16" s="1">
        <f>IF(K$7="NA","",IF(L$7&lt;K$24,"",IF($A16='Milestone Wells'!$C$37,K$24,IF(K15=K$24,K$24,IF(K$7&lt;K$24,"",K$7-(K$7-K$24)*($D16/'Milestone Wells'!$C$37))))))</f>
        <v>20</v>
      </c>
      <c r="L16" s="103"/>
      <c r="M16" s="1" t="str">
        <f>IF(M$7="NA","",IF(N$7&lt;M$24,"",IF($A16='Milestone Wells'!$C$37,M$24,IF(M15=M$24,M$24,IF(M$7&lt;M$24,"",M$7-(M$7-M$24)*($D16/'Milestone Wells'!$C$37))))))</f>
        <v/>
      </c>
      <c r="N16" s="103"/>
      <c r="O16" s="1" t="str">
        <f>IF(O$7="NA","",IF(P$7&lt;O$24,"",IF($A16='Milestone Wells'!$C$37,O$24,IF(O15=O$24,O$24,IF(O$7&lt;O$24,"",O$7-(O$7-O$24)*($D16/'Milestone Wells'!$C$37))))))</f>
        <v/>
      </c>
      <c r="P16" s="103"/>
      <c r="Q16" s="1" t="str">
        <f>IF(Q$7="NA","",IF(R$7&lt;Q$24,"",IF($A16='Milestone Wells'!$C$37,Q$24,IF(Q15=Q$24,Q$24,IF(Q$7&lt;Q$24,"",Q$7-(Q$7-Q$24)*($D16/'Milestone Wells'!$C$37))))))</f>
        <v/>
      </c>
      <c r="R16" s="106"/>
    </row>
    <row r="17" spans="1:18" x14ac:dyDescent="0.2">
      <c r="A17" s="66">
        <v>2.5</v>
      </c>
      <c r="B17" s="92"/>
      <c r="C17" s="75" t="str">
        <f t="shared" si="1"/>
        <v/>
      </c>
      <c r="D17" s="51">
        <f t="shared" si="0"/>
        <v>2.5</v>
      </c>
      <c r="E17" s="73">
        <f>IF(E$7="NA","",IF(F$7&lt;E$24,"",IF($A17='Milestone Wells'!$C$37,E$24,IF(E16=E$24,E$24,IF(E$7&lt;E$24,"",E$7-(E$7-E$24)*($D17/'Milestone Wells'!$C$37))))))</f>
        <v>1</v>
      </c>
      <c r="F17" s="103"/>
      <c r="G17" s="1">
        <f>IF(G$7="NA","",IF(H$7&lt;G$24,"",IF($A17='Milestone Wells'!$C$37,G$24,IF(G16=G$24,G$24,IF(G$7&lt;G$24,"",G$7-(G$7-G$24)*($D17/'Milestone Wells'!$C$37))))))</f>
        <v>90</v>
      </c>
      <c r="H17" s="103"/>
      <c r="I17" s="1">
        <f>IF(I$7="NA","",IF(J$7&lt;I$24,"",IF($A17='Milestone Wells'!$C$37,I$24,IF(I16=I$24,I$24,IF(I$7&lt;I$24,"",I$7-(I$7-I$24)*($D17/'Milestone Wells'!$C$37))))))</f>
        <v>70</v>
      </c>
      <c r="J17" s="103"/>
      <c r="K17" s="1">
        <f>IF(K$7="NA","",IF(L$7&lt;K$24,"",IF($A17='Milestone Wells'!$C$37,K$24,IF(K16=K$24,K$24,IF(K$7&lt;K$24,"",K$7-(K$7-K$24)*($D17/'Milestone Wells'!$C$37))))))</f>
        <v>20</v>
      </c>
      <c r="L17" s="103"/>
      <c r="M17" s="1" t="str">
        <f>IF(M$7="NA","",IF(N$7&lt;M$24,"",IF($A17='Milestone Wells'!$C$37,M$24,IF(M16=M$24,M$24,IF(M$7&lt;M$24,"",M$7-(M$7-M$24)*($D17/'Milestone Wells'!$C$37))))))</f>
        <v/>
      </c>
      <c r="N17" s="103"/>
      <c r="O17" s="1" t="str">
        <f>IF(O$7="NA","",IF(P$7&lt;O$24,"",IF($A17='Milestone Wells'!$C$37,O$24,IF(O16=O$24,O$24,IF(O$7&lt;O$24,"",O$7-(O$7-O$24)*($D17/'Milestone Wells'!$C$37))))))</f>
        <v/>
      </c>
      <c r="P17" s="103"/>
      <c r="Q17" s="1" t="str">
        <f>IF(Q$7="NA","",IF(R$7&lt;Q$24,"",IF($A17='Milestone Wells'!$C$37,Q$24,IF(Q16=Q$24,Q$24,IF(Q$7&lt;Q$24,"",Q$7-(Q$7-Q$24)*($D17/'Milestone Wells'!$C$37))))))</f>
        <v/>
      </c>
      <c r="R17" s="106"/>
    </row>
    <row r="18" spans="1:18" x14ac:dyDescent="0.2">
      <c r="A18" s="66">
        <v>2.75</v>
      </c>
      <c r="B18" s="92"/>
      <c r="C18" s="75" t="str">
        <f t="shared" si="1"/>
        <v/>
      </c>
      <c r="D18" s="51">
        <f t="shared" si="0"/>
        <v>2.75</v>
      </c>
      <c r="E18" s="73">
        <f>IF(E$7="NA","",IF(F$7&lt;E$24,"",IF($A18='Milestone Wells'!$C$37,E$24,IF(E17=E$24,E$24,IF(E$7&lt;E$24,"",E$7-(E$7-E$24)*($D18/'Milestone Wells'!$C$37))))))</f>
        <v>1</v>
      </c>
      <c r="F18" s="103"/>
      <c r="G18" s="1">
        <f>IF(G$7="NA","",IF(H$7&lt;G$24,"",IF($A18='Milestone Wells'!$C$37,G$24,IF(G17=G$24,G$24,IF(G$7&lt;G$24,"",G$7-(G$7-G$24)*($D18/'Milestone Wells'!$C$37))))))</f>
        <v>90</v>
      </c>
      <c r="H18" s="103"/>
      <c r="I18" s="1">
        <f>IF(I$7="NA","",IF(J$7&lt;I$24,"",IF($A18='Milestone Wells'!$C$37,I$24,IF(I17=I$24,I$24,IF(I$7&lt;I$24,"",I$7-(I$7-I$24)*($D18/'Milestone Wells'!$C$37))))))</f>
        <v>70</v>
      </c>
      <c r="J18" s="103"/>
      <c r="K18" s="1">
        <f>IF(K$7="NA","",IF(L$7&lt;K$24,"",IF($A18='Milestone Wells'!$C$37,K$24,IF(K17=K$24,K$24,IF(K$7&lt;K$24,"",K$7-(K$7-K$24)*($D18/'Milestone Wells'!$C$37))))))</f>
        <v>20</v>
      </c>
      <c r="L18" s="103"/>
      <c r="M18" s="1" t="str">
        <f>IF(M$7="NA","",IF(N$7&lt;M$24,"",IF($A18='Milestone Wells'!$C$37,M$24,IF(M17=M$24,M$24,IF(M$7&lt;M$24,"",M$7-(M$7-M$24)*($D18/'Milestone Wells'!$C$37))))))</f>
        <v/>
      </c>
      <c r="N18" s="103"/>
      <c r="O18" s="1" t="str">
        <f>IF(O$7="NA","",IF(P$7&lt;O$24,"",IF($A18='Milestone Wells'!$C$37,O$24,IF(O17=O$24,O$24,IF(O$7&lt;O$24,"",O$7-(O$7-O$24)*($D18/'Milestone Wells'!$C$37))))))</f>
        <v/>
      </c>
      <c r="P18" s="103"/>
      <c r="Q18" s="1" t="str">
        <f>IF(Q$7="NA","",IF(R$7&lt;Q$24,"",IF($A18='Milestone Wells'!$C$37,Q$24,IF(Q17=Q$24,Q$24,IF(Q$7&lt;Q$24,"",Q$7-(Q$7-Q$24)*($D18/'Milestone Wells'!$C$37))))))</f>
        <v/>
      </c>
      <c r="R18" s="106"/>
    </row>
    <row r="19" spans="1:18" x14ac:dyDescent="0.2">
      <c r="A19" s="66">
        <v>3</v>
      </c>
      <c r="B19" s="92"/>
      <c r="C19" s="75" t="str">
        <f t="shared" si="1"/>
        <v/>
      </c>
      <c r="D19" s="51">
        <f t="shared" si="0"/>
        <v>3</v>
      </c>
      <c r="E19" s="73">
        <f>IF(E$7="NA","",IF(F$7&lt;E$24,"",IF($A19='Milestone Wells'!$C$37,E$24,IF(E18=E$24,E$24,IF(E$7&lt;E$24,"",E$7-(E$7-E$24)*($D19/'Milestone Wells'!$C$37))))))</f>
        <v>1</v>
      </c>
      <c r="F19" s="103"/>
      <c r="G19" s="1">
        <f>IF(G$7="NA","",IF(H$7&lt;G$24,"",IF($A19='Milestone Wells'!$C$37,G$24,IF(G18=G$24,G$24,IF(G$7&lt;G$24,"",G$7-(G$7-G$24)*($D19/'Milestone Wells'!$C$37))))))</f>
        <v>90</v>
      </c>
      <c r="H19" s="103"/>
      <c r="I19" s="1">
        <f>IF(I$7="NA","",IF(J$7&lt;I$24,"",IF($A19='Milestone Wells'!$C$37,I$24,IF(I18=I$24,I$24,IF(I$7&lt;I$24,"",I$7-(I$7-I$24)*($D19/'Milestone Wells'!$C$37))))))</f>
        <v>70</v>
      </c>
      <c r="J19" s="103"/>
      <c r="K19" s="1">
        <f>IF(K$7="NA","",IF(L$7&lt;K$24,"",IF($A19='Milestone Wells'!$C$37,K$24,IF(K18=K$24,K$24,IF(K$7&lt;K$24,"",K$7-(K$7-K$24)*($D19/'Milestone Wells'!$C$37))))))</f>
        <v>20</v>
      </c>
      <c r="L19" s="103"/>
      <c r="M19" s="1" t="str">
        <f>IF(M$7="NA","",IF(N$7&lt;M$24,"",IF($A19='Milestone Wells'!$C$37,M$24,IF(M18=M$24,M$24,IF(M$7&lt;M$24,"",M$7-(M$7-M$24)*($D19/'Milestone Wells'!$C$37))))))</f>
        <v/>
      </c>
      <c r="N19" s="103"/>
      <c r="O19" s="1" t="str">
        <f>IF(O$7="NA","",IF(P$7&lt;O$24,"",IF($A19='Milestone Wells'!$C$37,O$24,IF(O18=O$24,O$24,IF(O$7&lt;O$24,"",O$7-(O$7-O$24)*($D19/'Milestone Wells'!$C$37))))))</f>
        <v/>
      </c>
      <c r="P19" s="103"/>
      <c r="Q19" s="1" t="str">
        <f>IF(Q$7="NA","",IF(R$7&lt;Q$24,"",IF($A19='Milestone Wells'!$C$37,Q$24,IF(Q18=Q$24,Q$24,IF(Q$7&lt;Q$24,"",Q$7-(Q$7-Q$24)*($D19/'Milestone Wells'!$C$37))))))</f>
        <v/>
      </c>
      <c r="R19" s="106"/>
    </row>
    <row r="20" spans="1:18" x14ac:dyDescent="0.2">
      <c r="A20" s="66">
        <v>3.25</v>
      </c>
      <c r="B20" s="92"/>
      <c r="C20" s="75" t="str">
        <f t="shared" si="1"/>
        <v/>
      </c>
      <c r="D20" s="51">
        <f t="shared" si="0"/>
        <v>3.25</v>
      </c>
      <c r="E20" s="73">
        <f>IF(E$7="NA","",IF(F$7&lt;E$24,"",IF($A20='Milestone Wells'!$C$37,E$24,IF(E19=E$24,E$24,IF(E$7&lt;E$24,"",E$7-(E$7-E$24)*($D20/'Milestone Wells'!$C$37))))))</f>
        <v>1</v>
      </c>
      <c r="F20" s="103"/>
      <c r="G20" s="1">
        <f>IF(G$7="NA","",IF(H$7&lt;G$24,"",IF($A20='Milestone Wells'!$C$37,G$24,IF(G19=G$24,G$24,IF(G$7&lt;G$24,"",G$7-(G$7-G$24)*($D20/'Milestone Wells'!$C$37))))))</f>
        <v>90</v>
      </c>
      <c r="H20" s="103"/>
      <c r="I20" s="1">
        <f>IF(I$7="NA","",IF(J$7&lt;I$24,"",IF($A20='Milestone Wells'!$C$37,I$24,IF(I19=I$24,I$24,IF(I$7&lt;I$24,"",I$7-(I$7-I$24)*($D20/'Milestone Wells'!$C$37))))))</f>
        <v>70</v>
      </c>
      <c r="J20" s="103"/>
      <c r="K20" s="1">
        <f>IF(K$7="NA","",IF(L$7&lt;K$24,"",IF($A20='Milestone Wells'!$C$37,K$24,IF(K19=K$24,K$24,IF(K$7&lt;K$24,"",K$7-(K$7-K$24)*($D20/'Milestone Wells'!$C$37))))))</f>
        <v>20</v>
      </c>
      <c r="L20" s="103"/>
      <c r="M20" s="1" t="str">
        <f>IF(M$7="NA","",IF(N$7&lt;M$24,"",IF($A20='Milestone Wells'!$C$37,M$24,IF(M19=M$24,M$24,IF(M$7&lt;M$24,"",M$7-(M$7-M$24)*($D20/'Milestone Wells'!$C$37))))))</f>
        <v/>
      </c>
      <c r="N20" s="103"/>
      <c r="O20" s="1" t="str">
        <f>IF(O$7="NA","",IF(P$7&lt;O$24,"",IF($A20='Milestone Wells'!$C$37,O$24,IF(O19=O$24,O$24,IF(O$7&lt;O$24,"",O$7-(O$7-O$24)*($D20/'Milestone Wells'!$C$37))))))</f>
        <v/>
      </c>
      <c r="P20" s="103"/>
      <c r="Q20" s="1" t="str">
        <f>IF(Q$7="NA","",IF(R$7&lt;Q$24,"",IF($A20='Milestone Wells'!$C$37,Q$24,IF(Q19=Q$24,Q$24,IF(Q$7&lt;Q$24,"",Q$7-(Q$7-Q$24)*($D20/'Milestone Wells'!$C$37))))))</f>
        <v/>
      </c>
      <c r="R20" s="106"/>
    </row>
    <row r="21" spans="1:18" x14ac:dyDescent="0.2">
      <c r="A21" s="66">
        <v>3.5</v>
      </c>
      <c r="B21" s="92"/>
      <c r="C21" s="75" t="str">
        <f t="shared" si="1"/>
        <v/>
      </c>
      <c r="D21" s="51">
        <f t="shared" si="0"/>
        <v>3.5</v>
      </c>
      <c r="E21" s="73">
        <f>IF(E$7="NA","",IF(F$7&lt;E$24,"",IF($A21='Milestone Wells'!$C$37,E$24,IF(E20=E$24,E$24,IF(E$7&lt;E$24,"",E$7-(E$7-E$24)*($D21/'Milestone Wells'!$C$37))))))</f>
        <v>1</v>
      </c>
      <c r="F21" s="103"/>
      <c r="G21" s="1">
        <f>IF(G$7="NA","",IF(H$7&lt;G$24,"",IF($A21='Milestone Wells'!$C$37,G$24,IF(G20=G$24,G$24,IF(G$7&lt;G$24,"",G$7-(G$7-G$24)*($D21/'Milestone Wells'!$C$37))))))</f>
        <v>90</v>
      </c>
      <c r="H21" s="103"/>
      <c r="I21" s="1">
        <f>IF(I$7="NA","",IF(J$7&lt;I$24,"",IF($A21='Milestone Wells'!$C$37,I$24,IF(I20=I$24,I$24,IF(I$7&lt;I$24,"",I$7-(I$7-I$24)*($D21/'Milestone Wells'!$C$37))))))</f>
        <v>70</v>
      </c>
      <c r="J21" s="103"/>
      <c r="K21" s="1">
        <f>IF(K$7="NA","",IF(L$7&lt;K$24,"",IF($A21='Milestone Wells'!$C$37,K$24,IF(K20=K$24,K$24,IF(K$7&lt;K$24,"",K$7-(K$7-K$24)*($D21/'Milestone Wells'!$C$37))))))</f>
        <v>20</v>
      </c>
      <c r="L21" s="103"/>
      <c r="M21" s="1" t="str">
        <f>IF(M$7="NA","",IF(N$7&lt;M$24,"",IF($A21='Milestone Wells'!$C$37,M$24,IF(M20=M$24,M$24,IF(M$7&lt;M$24,"",M$7-(M$7-M$24)*($D21/'Milestone Wells'!$C$37))))))</f>
        <v/>
      </c>
      <c r="N21" s="103"/>
      <c r="O21" s="1" t="str">
        <f>IF(O$7="NA","",IF(P$7&lt;O$24,"",IF($A21='Milestone Wells'!$C$37,O$24,IF(O20=O$24,O$24,IF(O$7&lt;O$24,"",O$7-(O$7-O$24)*($D21/'Milestone Wells'!$C$37))))))</f>
        <v/>
      </c>
      <c r="P21" s="103"/>
      <c r="Q21" s="1" t="str">
        <f>IF(Q$7="NA","",IF(R$7&lt;Q$24,"",IF($A21='Milestone Wells'!$C$37,Q$24,IF(Q20=Q$24,Q$24,IF(Q$7&lt;Q$24,"",Q$7-(Q$7-Q$24)*($D21/'Milestone Wells'!$C$37))))))</f>
        <v/>
      </c>
      <c r="R21" s="106"/>
    </row>
    <row r="22" spans="1:18" x14ac:dyDescent="0.2">
      <c r="A22" s="66">
        <v>3.75</v>
      </c>
      <c r="B22" s="92"/>
      <c r="C22" s="75" t="str">
        <f t="shared" si="1"/>
        <v/>
      </c>
      <c r="D22" s="51">
        <f t="shared" si="0"/>
        <v>3.75</v>
      </c>
      <c r="E22" s="73">
        <f>IF(E$7="NA","",IF(F$7&lt;E$24,"",IF($A22='Milestone Wells'!$C$37,E$24,IF(E21=E$24,E$24,IF(E$7&lt;E$24,"",E$7-(E$7-E$24)*($D22/'Milestone Wells'!$C$37))))))</f>
        <v>1</v>
      </c>
      <c r="F22" s="103"/>
      <c r="G22" s="1">
        <f>IF(G$7="NA","",IF(H$7&lt;G$24,"",IF($A22='Milestone Wells'!$C$37,G$24,IF(G21=G$24,G$24,IF(G$7&lt;G$24,"",G$7-(G$7-G$24)*($D22/'Milestone Wells'!$C$37))))))</f>
        <v>90</v>
      </c>
      <c r="H22" s="103"/>
      <c r="I22" s="1">
        <f>IF(I$7="NA","",IF(J$7&lt;I$24,"",IF($A22='Milestone Wells'!$C$37,I$24,IF(I21=I$24,I$24,IF(I$7&lt;I$24,"",I$7-(I$7-I$24)*($D22/'Milestone Wells'!$C$37))))))</f>
        <v>70</v>
      </c>
      <c r="J22" s="103"/>
      <c r="K22" s="1">
        <f>IF(K$7="NA","",IF(L$7&lt;K$24,"",IF($A22='Milestone Wells'!$C$37,K$24,IF(K21=K$24,K$24,IF(K$7&lt;K$24,"",K$7-(K$7-K$24)*($D22/'Milestone Wells'!$C$37))))))</f>
        <v>20</v>
      </c>
      <c r="L22" s="103"/>
      <c r="M22" s="1" t="str">
        <f>IF(M$7="NA","",IF(N$7&lt;M$24,"",IF($A22='Milestone Wells'!$C$37,M$24,IF(M21=M$24,M$24,IF(M$7&lt;M$24,"",M$7-(M$7-M$24)*($D22/'Milestone Wells'!$C$37))))))</f>
        <v/>
      </c>
      <c r="N22" s="103"/>
      <c r="O22" s="1" t="str">
        <f>IF(O$7="NA","",IF(P$7&lt;O$24,"",IF($A22='Milestone Wells'!$C$37,O$24,IF(O21=O$24,O$24,IF(O$7&lt;O$24,"",O$7-(O$7-O$24)*($D22/'Milestone Wells'!$C$37))))))</f>
        <v/>
      </c>
      <c r="P22" s="103"/>
      <c r="Q22" s="1" t="str">
        <f>IF(Q$7="NA","",IF(R$7&lt;Q$24,"",IF($A22='Milestone Wells'!$C$37,Q$24,IF(Q21=Q$24,Q$24,IF(Q$7&lt;Q$24,"",Q$7-(Q$7-Q$24)*($D22/'Milestone Wells'!$C$37))))))</f>
        <v/>
      </c>
      <c r="R22" s="106"/>
    </row>
    <row r="23" spans="1:18" ht="13.5" thickBot="1" x14ac:dyDescent="0.25">
      <c r="A23" s="67">
        <v>4</v>
      </c>
      <c r="B23" s="93"/>
      <c r="C23" s="76" t="str">
        <f t="shared" si="1"/>
        <v/>
      </c>
      <c r="D23" s="52">
        <f t="shared" si="0"/>
        <v>4</v>
      </c>
      <c r="E23" s="74">
        <f>IF(E$7="NA","",IF(F$7&lt;E$24,"",IF($A23='Milestone Wells'!$C$37,E$24,IF(E22=E$24,E$24,IF(E$7&lt;E$24,"",E$7-(E$7-E$24)*($D23/'Milestone Wells'!$C$37))))))</f>
        <v>1</v>
      </c>
      <c r="F23" s="104"/>
      <c r="G23" s="72">
        <f>IF(G$7="NA","",IF(H$7&lt;G$24,"",IF($A23='Milestone Wells'!$C$37,G$24,IF(G22=G$24,G$24,IF(G$7&lt;G$24,"",G$7-(G$7-G$24)*($D23/'Milestone Wells'!$C$37))))))</f>
        <v>90</v>
      </c>
      <c r="H23" s="104"/>
      <c r="I23" s="72">
        <f>IF(I$7="NA","",IF(J$7&lt;I$24,"",IF($A23='Milestone Wells'!$C$37,I$24,IF(I22=I$24,I$24,IF(I$7&lt;I$24,"",I$7-(I$7-I$24)*($D23/'Milestone Wells'!$C$37))))))</f>
        <v>70</v>
      </c>
      <c r="J23" s="104"/>
      <c r="K23" s="72">
        <f>IF(K$7="NA","",IF(L$7&lt;K$24,"",IF($A23='Milestone Wells'!$C$37,K$24,IF(K22=K$24,K$24,IF(K$7&lt;K$24,"",K$7-(K$7-K$24)*($D23/'Milestone Wells'!$C$37))))))</f>
        <v>20</v>
      </c>
      <c r="L23" s="104"/>
      <c r="M23" s="72" t="str">
        <f>IF(M$7="NA","",IF(N$7&lt;M$24,"",IF($A23='Milestone Wells'!$C$37,M$24,IF(M22=M$24,M$24,IF(M$7&lt;M$24,"",M$7-(M$7-M$24)*($D23/'Milestone Wells'!$C$37))))))</f>
        <v/>
      </c>
      <c r="N23" s="104"/>
      <c r="O23" s="72" t="str">
        <f>IF(O$7="NA","",IF(P$7&lt;O$24,"",IF($A23='Milestone Wells'!$C$37,O$24,IF(O22=O$24,O$24,IF(O$7&lt;O$24,"",O$7-(O$7-O$24)*($D23/'Milestone Wells'!$C$37))))))</f>
        <v/>
      </c>
      <c r="P23" s="104"/>
      <c r="Q23" s="72" t="str">
        <f>IF(Q$7="NA","",IF(R$7&lt;Q$24,"",IF($A23='Milestone Wells'!$C$37,Q$24,IF(Q22=Q$24,Q$24,IF(Q$7&lt;Q$24,"",Q$7-(Q$7-Q$24)*($D23/'Milestone Wells'!$C$37))))))</f>
        <v/>
      </c>
      <c r="R23" s="107"/>
    </row>
    <row r="24" spans="1:18" ht="13.5" thickBot="1" x14ac:dyDescent="0.25">
      <c r="A24" s="53" t="s">
        <v>68</v>
      </c>
      <c r="B24" s="54"/>
      <c r="C24" s="77"/>
      <c r="D24" s="55"/>
      <c r="E24" s="33">
        <f>'Milestone Wells'!C30</f>
        <v>1</v>
      </c>
      <c r="F24" s="56"/>
      <c r="G24" s="33">
        <f>'Milestone Wells'!D30</f>
        <v>90</v>
      </c>
      <c r="H24" s="56"/>
      <c r="I24" s="33">
        <f>'Milestone Wells'!H30</f>
        <v>70</v>
      </c>
      <c r="J24" s="56"/>
      <c r="K24" s="33">
        <f>'Milestone Wells'!L30</f>
        <v>20</v>
      </c>
      <c r="L24" s="57"/>
      <c r="M24" s="33">
        <f>'Milestone Wells'!M30</f>
        <v>5000</v>
      </c>
      <c r="N24" s="58"/>
      <c r="O24" s="33">
        <f>'Milestone Wells'!N30</f>
        <v>0</v>
      </c>
      <c r="P24" s="58"/>
      <c r="Q24" s="33">
        <f>'Milestone Wells'!O30</f>
        <v>0</v>
      </c>
      <c r="R24" s="59"/>
    </row>
    <row r="25" spans="1:18" s="60" customFormat="1" x14ac:dyDescent="0.2">
      <c r="O25" s="61"/>
    </row>
    <row r="26" spans="1:18" s="60" customFormat="1" x14ac:dyDescent="0.2">
      <c r="O26" s="61"/>
    </row>
    <row r="27" spans="1:18" s="60" customFormat="1" hidden="1" x14ac:dyDescent="0.2">
      <c r="E27" s="62"/>
      <c r="O27" s="61"/>
    </row>
    <row r="28" spans="1:18" s="60" customFormat="1" hidden="1" x14ac:dyDescent="0.2">
      <c r="E28" s="62"/>
      <c r="F28" s="62"/>
      <c r="O28" s="61"/>
    </row>
    <row r="29" spans="1:18" s="60" customFormat="1" hidden="1" x14ac:dyDescent="0.2">
      <c r="O29" s="61"/>
    </row>
    <row r="30" spans="1:18" s="60" customFormat="1" hidden="1" x14ac:dyDescent="0.2">
      <c r="O30" s="61"/>
    </row>
    <row r="31" spans="1:18" s="60" customFormat="1" hidden="1" x14ac:dyDescent="0.2">
      <c r="O31" s="61"/>
    </row>
    <row r="32" spans="1:18" s="60" customFormat="1" hidden="1" x14ac:dyDescent="0.2">
      <c r="O32" s="61"/>
    </row>
    <row r="33" spans="3:15" s="60" customFormat="1" hidden="1" x14ac:dyDescent="0.2">
      <c r="O33" s="61"/>
    </row>
    <row r="34" spans="3:15" s="60" customFormat="1" x14ac:dyDescent="0.2">
      <c r="C34" s="60">
        <f>'Milestone Wells'!C37</f>
        <v>2</v>
      </c>
      <c r="E34" s="60">
        <v>0</v>
      </c>
      <c r="O34" s="61"/>
    </row>
    <row r="35" spans="3:15" s="60" customFormat="1" x14ac:dyDescent="0.2">
      <c r="C35" s="60">
        <f>C34</f>
        <v>2</v>
      </c>
      <c r="E35" s="63">
        <f>MAX(E7:L23)</f>
        <v>32700</v>
      </c>
      <c r="F35" s="63"/>
      <c r="O35" s="61"/>
    </row>
    <row r="36" spans="3:15" s="60" customFormat="1" x14ac:dyDescent="0.2">
      <c r="O36" s="61"/>
    </row>
    <row r="37" spans="3:15" s="60" customFormat="1" x14ac:dyDescent="0.2">
      <c r="O37" s="61"/>
    </row>
    <row r="38" spans="3:15" s="60" customFormat="1" x14ac:dyDescent="0.2">
      <c r="O38" s="61"/>
    </row>
    <row r="39" spans="3:15" s="60" customFormat="1" x14ac:dyDescent="0.2"/>
    <row r="40" spans="3:15" s="60" customFormat="1" x14ac:dyDescent="0.2"/>
    <row r="41" spans="3:15" s="60" customFormat="1" x14ac:dyDescent="0.2"/>
    <row r="42" spans="3:15" s="60" customFormat="1" x14ac:dyDescent="0.2"/>
    <row r="43" spans="3:15" s="60" customFormat="1" x14ac:dyDescent="0.2"/>
    <row r="44" spans="3:15" s="60" customFormat="1" x14ac:dyDescent="0.2"/>
    <row r="45" spans="3:15" s="60" customFormat="1" x14ac:dyDescent="0.2"/>
    <row r="46" spans="3:15" s="60" customFormat="1" x14ac:dyDescent="0.2"/>
    <row r="47" spans="3:15" s="60" customFormat="1" x14ac:dyDescent="0.2"/>
    <row r="48" spans="3:15" s="60" customFormat="1" x14ac:dyDescent="0.2"/>
    <row r="49" s="60" customFormat="1" x14ac:dyDescent="0.2"/>
    <row r="50" s="60" customFormat="1" x14ac:dyDescent="0.2"/>
    <row r="51" s="60" customFormat="1" x14ac:dyDescent="0.2"/>
    <row r="52" s="60" customFormat="1" x14ac:dyDescent="0.2"/>
    <row r="53" s="60" customFormat="1" x14ac:dyDescent="0.2"/>
    <row r="54" s="60" customFormat="1" x14ac:dyDescent="0.2"/>
    <row r="55" s="60" customFormat="1" x14ac:dyDescent="0.2"/>
    <row r="56" s="60" customFormat="1" x14ac:dyDescent="0.2"/>
    <row r="57" s="60" customFormat="1" x14ac:dyDescent="0.2"/>
    <row r="58" s="60" customFormat="1" x14ac:dyDescent="0.2"/>
    <row r="59" s="60" customFormat="1" x14ac:dyDescent="0.2"/>
    <row r="60" s="60" customFormat="1" x14ac:dyDescent="0.2"/>
    <row r="61" s="60" customFormat="1" x14ac:dyDescent="0.2"/>
    <row r="62" s="60" customFormat="1" x14ac:dyDescent="0.2"/>
    <row r="63" s="60" customFormat="1" x14ac:dyDescent="0.2"/>
    <row r="64" s="60" customFormat="1" x14ac:dyDescent="0.2"/>
    <row r="65" s="60" customFormat="1" x14ac:dyDescent="0.2"/>
    <row r="66" s="60" customFormat="1" x14ac:dyDescent="0.2"/>
    <row r="67" s="60" customFormat="1" x14ac:dyDescent="0.2"/>
    <row r="68" s="60" customFormat="1" x14ac:dyDescent="0.2"/>
    <row r="69" s="60" customFormat="1" x14ac:dyDescent="0.2"/>
    <row r="70" s="60" customFormat="1" x14ac:dyDescent="0.2"/>
  </sheetData>
  <sheetProtection sheet="1" formatColumns="0" formatRows="0" insertColumns="0" insertRows="0"/>
  <mergeCells count="26">
    <mergeCell ref="Q4:R4"/>
    <mergeCell ref="E5:F5"/>
    <mergeCell ref="G5:H5"/>
    <mergeCell ref="I5:J5"/>
    <mergeCell ref="K5:L5"/>
    <mergeCell ref="M5:N5"/>
    <mergeCell ref="O5:P5"/>
    <mergeCell ref="Q5:R5"/>
    <mergeCell ref="A3:P3"/>
    <mergeCell ref="A4:A6"/>
    <mergeCell ref="B4:B6"/>
    <mergeCell ref="C4:C6"/>
    <mergeCell ref="E4:F4"/>
    <mergeCell ref="G4:H4"/>
    <mergeCell ref="I4:J4"/>
    <mergeCell ref="K4:L4"/>
    <mergeCell ref="M4:N4"/>
    <mergeCell ref="O4:P4"/>
    <mergeCell ref="E1:F1"/>
    <mergeCell ref="G1:H1"/>
    <mergeCell ref="J1:L1"/>
    <mergeCell ref="M1:N1"/>
    <mergeCell ref="E2:F2"/>
    <mergeCell ref="G2:H2"/>
    <mergeCell ref="J2:L2"/>
    <mergeCell ref="M2:N2"/>
  </mergeCells>
  <conditionalFormatting sqref="F8">
    <cfRule type="cellIs" dxfId="111" priority="112" stopIfTrue="1" operator="greaterThan">
      <formula>$E$8</formula>
    </cfRule>
  </conditionalFormatting>
  <conditionalFormatting sqref="F9">
    <cfRule type="cellIs" dxfId="110" priority="111" stopIfTrue="1" operator="greaterThan">
      <formula>$E$9</formula>
    </cfRule>
  </conditionalFormatting>
  <conditionalFormatting sqref="F10">
    <cfRule type="cellIs" dxfId="109" priority="110" stopIfTrue="1" operator="greaterThan">
      <formula>$E$10</formula>
    </cfRule>
  </conditionalFormatting>
  <conditionalFormatting sqref="F11">
    <cfRule type="cellIs" dxfId="108" priority="109" stopIfTrue="1" operator="greaterThan">
      <formula>$E$11</formula>
    </cfRule>
  </conditionalFormatting>
  <conditionalFormatting sqref="F12">
    <cfRule type="cellIs" dxfId="107" priority="108" stopIfTrue="1" operator="greaterThan">
      <formula>$E$12</formula>
    </cfRule>
  </conditionalFormatting>
  <conditionalFormatting sqref="F13">
    <cfRule type="cellIs" dxfId="106" priority="107" stopIfTrue="1" operator="greaterThan">
      <formula>$E$13</formula>
    </cfRule>
  </conditionalFormatting>
  <conditionalFormatting sqref="F14">
    <cfRule type="cellIs" dxfId="105" priority="106" stopIfTrue="1" operator="greaterThan">
      <formula>$E$14</formula>
    </cfRule>
  </conditionalFormatting>
  <conditionalFormatting sqref="F15">
    <cfRule type="cellIs" dxfId="104" priority="105" stopIfTrue="1" operator="greaterThan">
      <formula>$E$15</formula>
    </cfRule>
  </conditionalFormatting>
  <conditionalFormatting sqref="F16">
    <cfRule type="cellIs" dxfId="103" priority="104" stopIfTrue="1" operator="greaterThan">
      <formula>$E$16</formula>
    </cfRule>
  </conditionalFormatting>
  <conditionalFormatting sqref="F17">
    <cfRule type="cellIs" dxfId="102" priority="103" stopIfTrue="1" operator="greaterThan">
      <formula>$E$17</formula>
    </cfRule>
  </conditionalFormatting>
  <conditionalFormatting sqref="F18">
    <cfRule type="cellIs" dxfId="101" priority="102" stopIfTrue="1" operator="greaterThan">
      <formula>$E$18</formula>
    </cfRule>
  </conditionalFormatting>
  <conditionalFormatting sqref="F19">
    <cfRule type="cellIs" dxfId="100" priority="101" stopIfTrue="1" operator="greaterThan">
      <formula>$E$19</formula>
    </cfRule>
  </conditionalFormatting>
  <conditionalFormatting sqref="F20">
    <cfRule type="cellIs" dxfId="99" priority="100" stopIfTrue="1" operator="greaterThan">
      <formula>$E$20</formula>
    </cfRule>
  </conditionalFormatting>
  <conditionalFormatting sqref="F21">
    <cfRule type="cellIs" dxfId="98" priority="99" stopIfTrue="1" operator="greaterThan">
      <formula>$E$21</formula>
    </cfRule>
  </conditionalFormatting>
  <conditionalFormatting sqref="F22">
    <cfRule type="cellIs" dxfId="97" priority="98" stopIfTrue="1" operator="greaterThan">
      <formula>$E$22</formula>
    </cfRule>
  </conditionalFormatting>
  <conditionalFormatting sqref="F23">
    <cfRule type="cellIs" dxfId="96" priority="97" stopIfTrue="1" operator="greaterThan">
      <formula>$E$23</formula>
    </cfRule>
  </conditionalFormatting>
  <conditionalFormatting sqref="H8">
    <cfRule type="cellIs" dxfId="95" priority="96" stopIfTrue="1" operator="greaterThan">
      <formula>$G$8</formula>
    </cfRule>
  </conditionalFormatting>
  <conditionalFormatting sqref="H9">
    <cfRule type="cellIs" dxfId="94" priority="95" stopIfTrue="1" operator="greaterThan">
      <formula>$G$9</formula>
    </cfRule>
  </conditionalFormatting>
  <conditionalFormatting sqref="H10">
    <cfRule type="cellIs" dxfId="93" priority="94" stopIfTrue="1" operator="greaterThan">
      <formula>$G$10</formula>
    </cfRule>
  </conditionalFormatting>
  <conditionalFormatting sqref="H11">
    <cfRule type="cellIs" dxfId="92" priority="93" stopIfTrue="1" operator="greaterThan">
      <formula>$G$11</formula>
    </cfRule>
  </conditionalFormatting>
  <conditionalFormatting sqref="H12">
    <cfRule type="cellIs" dxfId="91" priority="92" stopIfTrue="1" operator="greaterThan">
      <formula>$G$12</formula>
    </cfRule>
  </conditionalFormatting>
  <conditionalFormatting sqref="H13">
    <cfRule type="cellIs" dxfId="90" priority="91" stopIfTrue="1" operator="greaterThan">
      <formula>$G$13</formula>
    </cfRule>
  </conditionalFormatting>
  <conditionalFormatting sqref="H14">
    <cfRule type="cellIs" dxfId="89" priority="90" stopIfTrue="1" operator="greaterThan">
      <formula>$G$14</formula>
    </cfRule>
  </conditionalFormatting>
  <conditionalFormatting sqref="H15">
    <cfRule type="cellIs" dxfId="88" priority="89" stopIfTrue="1" operator="greaterThan">
      <formula>$G$15</formula>
    </cfRule>
  </conditionalFormatting>
  <conditionalFormatting sqref="H16">
    <cfRule type="cellIs" dxfId="87" priority="88" stopIfTrue="1" operator="greaterThan">
      <formula>$G$16</formula>
    </cfRule>
  </conditionalFormatting>
  <conditionalFormatting sqref="H17">
    <cfRule type="cellIs" dxfId="86" priority="87" stopIfTrue="1" operator="greaterThan">
      <formula>$G$17</formula>
    </cfRule>
  </conditionalFormatting>
  <conditionalFormatting sqref="H18">
    <cfRule type="cellIs" dxfId="85" priority="86" stopIfTrue="1" operator="greaterThan">
      <formula>$G$18</formula>
    </cfRule>
  </conditionalFormatting>
  <conditionalFormatting sqref="H19">
    <cfRule type="cellIs" dxfId="84" priority="85" stopIfTrue="1" operator="greaterThan">
      <formula>$G$19</formula>
    </cfRule>
  </conditionalFormatting>
  <conditionalFormatting sqref="H20">
    <cfRule type="cellIs" dxfId="83" priority="84" stopIfTrue="1" operator="greaterThan">
      <formula>$G$20</formula>
    </cfRule>
  </conditionalFormatting>
  <conditionalFormatting sqref="H21">
    <cfRule type="cellIs" dxfId="82" priority="83" stopIfTrue="1" operator="greaterThan">
      <formula>$G$21</formula>
    </cfRule>
  </conditionalFormatting>
  <conditionalFormatting sqref="H22">
    <cfRule type="cellIs" dxfId="81" priority="82" stopIfTrue="1" operator="greaterThan">
      <formula>$G$22</formula>
    </cfRule>
  </conditionalFormatting>
  <conditionalFormatting sqref="H23">
    <cfRule type="cellIs" dxfId="80" priority="81" stopIfTrue="1" operator="greaterThan">
      <formula>$G$23</formula>
    </cfRule>
  </conditionalFormatting>
  <conditionalFormatting sqref="J8">
    <cfRule type="cellIs" dxfId="79" priority="80" stopIfTrue="1" operator="greaterThan">
      <formula>$I$8</formula>
    </cfRule>
  </conditionalFormatting>
  <conditionalFormatting sqref="J9">
    <cfRule type="cellIs" dxfId="78" priority="79" stopIfTrue="1" operator="greaterThan">
      <formula>$I$9</formula>
    </cfRule>
  </conditionalFormatting>
  <conditionalFormatting sqref="J10">
    <cfRule type="cellIs" dxfId="77" priority="78" stopIfTrue="1" operator="greaterThan">
      <formula>$I$10</formula>
    </cfRule>
  </conditionalFormatting>
  <conditionalFormatting sqref="J11">
    <cfRule type="cellIs" dxfId="76" priority="77" stopIfTrue="1" operator="greaterThan">
      <formula>$I$11</formula>
    </cfRule>
  </conditionalFormatting>
  <conditionalFormatting sqref="J12">
    <cfRule type="cellIs" dxfId="75" priority="76" stopIfTrue="1" operator="greaterThan">
      <formula>$I$12</formula>
    </cfRule>
  </conditionalFormatting>
  <conditionalFormatting sqref="J13">
    <cfRule type="cellIs" dxfId="74" priority="75" stopIfTrue="1" operator="greaterThan">
      <formula>$I$13</formula>
    </cfRule>
  </conditionalFormatting>
  <conditionalFormatting sqref="J14">
    <cfRule type="cellIs" dxfId="73" priority="74" stopIfTrue="1" operator="greaterThan">
      <formula>$I$14</formula>
    </cfRule>
  </conditionalFormatting>
  <conditionalFormatting sqref="J15">
    <cfRule type="cellIs" dxfId="72" priority="73" stopIfTrue="1" operator="greaterThan">
      <formula>$I$15</formula>
    </cfRule>
  </conditionalFormatting>
  <conditionalFormatting sqref="J16">
    <cfRule type="cellIs" dxfId="71" priority="72" stopIfTrue="1" operator="greaterThan">
      <formula>$I$16</formula>
    </cfRule>
  </conditionalFormatting>
  <conditionalFormatting sqref="J17">
    <cfRule type="cellIs" dxfId="70" priority="71" stopIfTrue="1" operator="greaterThan">
      <formula>$I$17</formula>
    </cfRule>
  </conditionalFormatting>
  <conditionalFormatting sqref="J18">
    <cfRule type="cellIs" dxfId="69" priority="70" stopIfTrue="1" operator="greaterThan">
      <formula>$I$18</formula>
    </cfRule>
  </conditionalFormatting>
  <conditionalFormatting sqref="J19">
    <cfRule type="cellIs" dxfId="68" priority="69" stopIfTrue="1" operator="greaterThan">
      <formula>$I$19</formula>
    </cfRule>
  </conditionalFormatting>
  <conditionalFormatting sqref="J20">
    <cfRule type="cellIs" dxfId="67" priority="68" stopIfTrue="1" operator="greaterThan">
      <formula>$I$20</formula>
    </cfRule>
  </conditionalFormatting>
  <conditionalFormatting sqref="J21">
    <cfRule type="cellIs" dxfId="66" priority="67" stopIfTrue="1" operator="greaterThan">
      <formula>$I$21</formula>
    </cfRule>
  </conditionalFormatting>
  <conditionalFormatting sqref="J22">
    <cfRule type="cellIs" dxfId="65" priority="66" stopIfTrue="1" operator="greaterThan">
      <formula>$I$22</formula>
    </cfRule>
  </conditionalFormatting>
  <conditionalFormatting sqref="J23">
    <cfRule type="cellIs" dxfId="64" priority="65" stopIfTrue="1" operator="greaterThan">
      <formula>$I$23</formula>
    </cfRule>
  </conditionalFormatting>
  <conditionalFormatting sqref="L8">
    <cfRule type="cellIs" dxfId="63" priority="64" stopIfTrue="1" operator="greaterThan">
      <formula>$K$8</formula>
    </cfRule>
  </conditionalFormatting>
  <conditionalFormatting sqref="L9">
    <cfRule type="cellIs" dxfId="62" priority="63" stopIfTrue="1" operator="greaterThan">
      <formula>$K$9</formula>
    </cfRule>
  </conditionalFormatting>
  <conditionalFormatting sqref="L10">
    <cfRule type="cellIs" dxfId="61" priority="62" stopIfTrue="1" operator="greaterThan">
      <formula>$K$10</formula>
    </cfRule>
  </conditionalFormatting>
  <conditionalFormatting sqref="L11">
    <cfRule type="cellIs" dxfId="60" priority="61" stopIfTrue="1" operator="greaterThan">
      <formula>$K$11</formula>
    </cfRule>
  </conditionalFormatting>
  <conditionalFormatting sqref="L12">
    <cfRule type="cellIs" dxfId="59" priority="60" stopIfTrue="1" operator="greaterThan">
      <formula>$K$12</formula>
    </cfRule>
  </conditionalFormatting>
  <conditionalFormatting sqref="L13">
    <cfRule type="cellIs" dxfId="58" priority="59" stopIfTrue="1" operator="greaterThan">
      <formula>$K$13</formula>
    </cfRule>
  </conditionalFormatting>
  <conditionalFormatting sqref="L14">
    <cfRule type="cellIs" dxfId="57" priority="58" stopIfTrue="1" operator="greaterThan">
      <formula>$K$14</formula>
    </cfRule>
  </conditionalFormatting>
  <conditionalFormatting sqref="L15">
    <cfRule type="cellIs" dxfId="56" priority="57" stopIfTrue="1" operator="greaterThan">
      <formula>$K$15</formula>
    </cfRule>
  </conditionalFormatting>
  <conditionalFormatting sqref="L16">
    <cfRule type="cellIs" dxfId="55" priority="56" stopIfTrue="1" operator="greaterThan">
      <formula>$K$16</formula>
    </cfRule>
  </conditionalFormatting>
  <conditionalFormatting sqref="L17">
    <cfRule type="cellIs" dxfId="54" priority="55" stopIfTrue="1" operator="greaterThan">
      <formula>$K$17</formula>
    </cfRule>
  </conditionalFormatting>
  <conditionalFormatting sqref="L18">
    <cfRule type="cellIs" dxfId="53" priority="54" stopIfTrue="1" operator="greaterThan">
      <formula>$K$18</formula>
    </cfRule>
  </conditionalFormatting>
  <conditionalFormatting sqref="L19">
    <cfRule type="cellIs" dxfId="52" priority="53" stopIfTrue="1" operator="greaterThan">
      <formula>$K$19</formula>
    </cfRule>
  </conditionalFormatting>
  <conditionalFormatting sqref="L20">
    <cfRule type="cellIs" dxfId="51" priority="52" stopIfTrue="1" operator="greaterThan">
      <formula>$K$20</formula>
    </cfRule>
  </conditionalFormatting>
  <conditionalFormatting sqref="L21">
    <cfRule type="cellIs" dxfId="50" priority="51" stopIfTrue="1" operator="greaterThan">
      <formula>$K$21</formula>
    </cfRule>
  </conditionalFormatting>
  <conditionalFormatting sqref="L22">
    <cfRule type="cellIs" dxfId="49" priority="50" stopIfTrue="1" operator="greaterThan">
      <formula>$K$22</formula>
    </cfRule>
  </conditionalFormatting>
  <conditionalFormatting sqref="L23">
    <cfRule type="cellIs" dxfId="48" priority="49" stopIfTrue="1" operator="greaterThan">
      <formula>$K$23</formula>
    </cfRule>
  </conditionalFormatting>
  <conditionalFormatting sqref="N8">
    <cfRule type="cellIs" dxfId="47" priority="48" stopIfTrue="1" operator="greaterThan">
      <formula>$M$8</formula>
    </cfRule>
  </conditionalFormatting>
  <conditionalFormatting sqref="N9">
    <cfRule type="cellIs" dxfId="46" priority="47" stopIfTrue="1" operator="greaterThan">
      <formula>$M$9</formula>
    </cfRule>
  </conditionalFormatting>
  <conditionalFormatting sqref="N10">
    <cfRule type="cellIs" dxfId="45" priority="46" stopIfTrue="1" operator="greaterThan">
      <formula>$M$10</formula>
    </cfRule>
  </conditionalFormatting>
  <conditionalFormatting sqref="N11">
    <cfRule type="cellIs" dxfId="44" priority="45" stopIfTrue="1" operator="greaterThan">
      <formula>$M$11</formula>
    </cfRule>
  </conditionalFormatting>
  <conditionalFormatting sqref="N12">
    <cfRule type="cellIs" dxfId="43" priority="44" stopIfTrue="1" operator="greaterThan">
      <formula>$M$12</formula>
    </cfRule>
  </conditionalFormatting>
  <conditionalFormatting sqref="N13">
    <cfRule type="cellIs" dxfId="42" priority="43" stopIfTrue="1" operator="greaterThan">
      <formula>$M$13</formula>
    </cfRule>
  </conditionalFormatting>
  <conditionalFormatting sqref="N14">
    <cfRule type="cellIs" dxfId="41" priority="42" stopIfTrue="1" operator="greaterThan">
      <formula>$M$14</formula>
    </cfRule>
  </conditionalFormatting>
  <conditionalFormatting sqref="N15">
    <cfRule type="cellIs" dxfId="40" priority="41" stopIfTrue="1" operator="greaterThan">
      <formula>$M$15</formula>
    </cfRule>
  </conditionalFormatting>
  <conditionalFormatting sqref="N16">
    <cfRule type="cellIs" dxfId="39" priority="40" stopIfTrue="1" operator="greaterThan">
      <formula>$M$16</formula>
    </cfRule>
  </conditionalFormatting>
  <conditionalFormatting sqref="N17">
    <cfRule type="cellIs" dxfId="38" priority="39" stopIfTrue="1" operator="greaterThan">
      <formula>$M$17</formula>
    </cfRule>
  </conditionalFormatting>
  <conditionalFormatting sqref="N18">
    <cfRule type="cellIs" dxfId="37" priority="38" stopIfTrue="1" operator="greaterThan">
      <formula>$M$18</formula>
    </cfRule>
  </conditionalFormatting>
  <conditionalFormatting sqref="N19">
    <cfRule type="cellIs" dxfId="36" priority="37" stopIfTrue="1" operator="greaterThan">
      <formula>$M$19</formula>
    </cfRule>
  </conditionalFormatting>
  <conditionalFormatting sqref="N20">
    <cfRule type="cellIs" dxfId="35" priority="36" stopIfTrue="1" operator="greaterThan">
      <formula>$M$20</formula>
    </cfRule>
  </conditionalFormatting>
  <conditionalFormatting sqref="N21">
    <cfRule type="cellIs" dxfId="34" priority="35" stopIfTrue="1" operator="greaterThan">
      <formula>$M$21</formula>
    </cfRule>
  </conditionalFormatting>
  <conditionalFormatting sqref="N22">
    <cfRule type="cellIs" dxfId="33" priority="34" stopIfTrue="1" operator="greaterThan">
      <formula>$M$22</formula>
    </cfRule>
  </conditionalFormatting>
  <conditionalFormatting sqref="N23">
    <cfRule type="cellIs" dxfId="32" priority="33" stopIfTrue="1" operator="greaterThan">
      <formula>$M$23</formula>
    </cfRule>
  </conditionalFormatting>
  <conditionalFormatting sqref="P8">
    <cfRule type="cellIs" dxfId="31" priority="32" stopIfTrue="1" operator="greaterThan">
      <formula>$O$8</formula>
    </cfRule>
  </conditionalFormatting>
  <conditionalFormatting sqref="P9">
    <cfRule type="cellIs" dxfId="30" priority="31" stopIfTrue="1" operator="greaterThan">
      <formula>$O$9</formula>
    </cfRule>
  </conditionalFormatting>
  <conditionalFormatting sqref="P10">
    <cfRule type="cellIs" dxfId="29" priority="30" stopIfTrue="1" operator="greaterThan">
      <formula>$O$10</formula>
    </cfRule>
  </conditionalFormatting>
  <conditionalFormatting sqref="P11">
    <cfRule type="cellIs" dxfId="28" priority="29" stopIfTrue="1" operator="greaterThan">
      <formula>$O$11</formula>
    </cfRule>
  </conditionalFormatting>
  <conditionalFormatting sqref="P12">
    <cfRule type="cellIs" dxfId="27" priority="28" stopIfTrue="1" operator="greaterThan">
      <formula>$O$12</formula>
    </cfRule>
  </conditionalFormatting>
  <conditionalFormatting sqref="P13">
    <cfRule type="cellIs" dxfId="26" priority="27" stopIfTrue="1" operator="greaterThan">
      <formula>$O$13</formula>
    </cfRule>
  </conditionalFormatting>
  <conditionalFormatting sqref="P14">
    <cfRule type="cellIs" dxfId="25" priority="26" stopIfTrue="1" operator="greaterThan">
      <formula>$O$14</formula>
    </cfRule>
  </conditionalFormatting>
  <conditionalFormatting sqref="P15">
    <cfRule type="cellIs" dxfId="24" priority="25" stopIfTrue="1" operator="greaterThan">
      <formula>$O$15</formula>
    </cfRule>
  </conditionalFormatting>
  <conditionalFormatting sqref="P16">
    <cfRule type="cellIs" dxfId="23" priority="24" stopIfTrue="1" operator="greaterThan">
      <formula>$O$16</formula>
    </cfRule>
  </conditionalFormatting>
  <conditionalFormatting sqref="P17">
    <cfRule type="cellIs" dxfId="22" priority="23" stopIfTrue="1" operator="greaterThan">
      <formula>$O$17</formula>
    </cfRule>
  </conditionalFormatting>
  <conditionalFormatting sqref="P18">
    <cfRule type="cellIs" dxfId="21" priority="22" stopIfTrue="1" operator="greaterThan">
      <formula>$O$18</formula>
    </cfRule>
  </conditionalFormatting>
  <conditionalFormatting sqref="P19">
    <cfRule type="cellIs" dxfId="20" priority="21" stopIfTrue="1" operator="greaterThan">
      <formula>$O$19</formula>
    </cfRule>
  </conditionalFormatting>
  <conditionalFormatting sqref="P20">
    <cfRule type="cellIs" dxfId="19" priority="20" stopIfTrue="1" operator="greaterThan">
      <formula>$O$20</formula>
    </cfRule>
  </conditionalFormatting>
  <conditionalFormatting sqref="P21">
    <cfRule type="cellIs" dxfId="18" priority="19" stopIfTrue="1" operator="greaterThan">
      <formula>$O$21</formula>
    </cfRule>
  </conditionalFormatting>
  <conditionalFormatting sqref="P22">
    <cfRule type="cellIs" dxfId="17" priority="18" stopIfTrue="1" operator="greaterThan">
      <formula>$O$22</formula>
    </cfRule>
  </conditionalFormatting>
  <conditionalFormatting sqref="P23">
    <cfRule type="cellIs" dxfId="16" priority="17" stopIfTrue="1" operator="greaterThan">
      <formula>$O$23</formula>
    </cfRule>
  </conditionalFormatting>
  <conditionalFormatting sqref="R8">
    <cfRule type="cellIs" dxfId="15" priority="16" stopIfTrue="1" operator="greaterThan">
      <formula>$Q$8</formula>
    </cfRule>
  </conditionalFormatting>
  <conditionalFormatting sqref="R9">
    <cfRule type="cellIs" dxfId="14" priority="15" stopIfTrue="1" operator="greaterThan">
      <formula>$Q$9</formula>
    </cfRule>
  </conditionalFormatting>
  <conditionalFormatting sqref="R10">
    <cfRule type="cellIs" dxfId="13" priority="14" stopIfTrue="1" operator="greaterThan">
      <formula>$Q$10</formula>
    </cfRule>
  </conditionalFormatting>
  <conditionalFormatting sqref="R11">
    <cfRule type="cellIs" dxfId="12" priority="13" stopIfTrue="1" operator="greaterThan">
      <formula>$Q$11</formula>
    </cfRule>
  </conditionalFormatting>
  <conditionalFormatting sqref="R12">
    <cfRule type="cellIs" dxfId="11" priority="12" stopIfTrue="1" operator="greaterThan">
      <formula>$Q$12</formula>
    </cfRule>
  </conditionalFormatting>
  <conditionalFormatting sqref="R13">
    <cfRule type="cellIs" dxfId="10" priority="11" stopIfTrue="1" operator="greaterThan">
      <formula>$Q$13</formula>
    </cfRule>
  </conditionalFormatting>
  <conditionalFormatting sqref="R14">
    <cfRule type="cellIs" dxfId="9" priority="10" stopIfTrue="1" operator="greaterThan">
      <formula>$Q$14</formula>
    </cfRule>
  </conditionalFormatting>
  <conditionalFormatting sqref="R15">
    <cfRule type="cellIs" dxfId="8" priority="9" stopIfTrue="1" operator="greaterThan">
      <formula>$Q$15</formula>
    </cfRule>
  </conditionalFormatting>
  <conditionalFormatting sqref="R16">
    <cfRule type="cellIs" dxfId="7" priority="8" stopIfTrue="1" operator="greaterThan">
      <formula>$Q$16</formula>
    </cfRule>
  </conditionalFormatting>
  <conditionalFormatting sqref="R17">
    <cfRule type="cellIs" dxfId="6" priority="7" stopIfTrue="1" operator="greaterThan">
      <formula>$Q$17</formula>
    </cfRule>
  </conditionalFormatting>
  <conditionalFormatting sqref="R18">
    <cfRule type="cellIs" dxfId="5" priority="6" stopIfTrue="1" operator="greaterThan">
      <formula>$Q$18</formula>
    </cfRule>
  </conditionalFormatting>
  <conditionalFormatting sqref="R19">
    <cfRule type="cellIs" dxfId="4" priority="5" stopIfTrue="1" operator="greaterThan">
      <formula>$Q$19</formula>
    </cfRule>
  </conditionalFormatting>
  <conditionalFormatting sqref="R20">
    <cfRule type="cellIs" dxfId="3" priority="4" stopIfTrue="1" operator="greaterThan">
      <formula>$Q$20</formula>
    </cfRule>
  </conditionalFormatting>
  <conditionalFormatting sqref="R21">
    <cfRule type="cellIs" dxfId="2" priority="3" stopIfTrue="1" operator="greaterThan">
      <formula>$Q$21</formula>
    </cfRule>
  </conditionalFormatting>
  <conditionalFormatting sqref="R22">
    <cfRule type="cellIs" dxfId="1" priority="2" stopIfTrue="1" operator="greaterThan">
      <formula>$Q$22</formula>
    </cfRule>
  </conditionalFormatting>
  <conditionalFormatting sqref="R23">
    <cfRule type="cellIs" dxfId="0" priority="1" stopIfTrue="1" operator="greaterThan">
      <formula>$Q$23</formula>
    </cfRule>
  </conditionalFormatting>
  <printOptions horizontalCentered="1"/>
  <pageMargins left="0.75" right="0.75" top="0.5" bottom="0.46" header="0.25" footer="0.25"/>
  <pageSetup scale="75" orientation="landscape" r:id="rId1"/>
  <headerFooter alignWithMargins="0"/>
  <ignoredErrors>
    <ignoredError sqref="G7 I7 K7 M7 O7 Q7"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Instructions</vt:lpstr>
      <vt:lpstr>Milestone Wells</vt:lpstr>
      <vt:lpstr>Well 1</vt:lpstr>
      <vt:lpstr>Well 2</vt:lpstr>
      <vt:lpstr>Well 3</vt:lpstr>
      <vt:lpstr>Well 4</vt:lpstr>
      <vt:lpstr>Well 5</vt:lpstr>
      <vt:lpstr>Well 6</vt:lpstr>
      <vt:lpstr>'Milestone Wells'!Print_Area</vt:lpstr>
      <vt:lpstr>'Well 1'!Print_Area</vt:lpstr>
      <vt:lpstr>'Well 2'!Print_Area</vt:lpstr>
      <vt:lpstr>'Well 3'!Print_Area</vt:lpstr>
      <vt:lpstr>'Well 4'!Print_Area</vt:lpstr>
      <vt:lpstr>'Well 5'!Print_Area</vt:lpstr>
      <vt:lpstr>'Well 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M. Lato</dc:creator>
  <cp:lastModifiedBy>Fluitt, Nicole</cp:lastModifiedBy>
  <cp:lastPrinted>2011-04-15T18:46:02Z</cp:lastPrinted>
  <dcterms:created xsi:type="dcterms:W3CDTF">2002-11-18T23:02:07Z</dcterms:created>
  <dcterms:modified xsi:type="dcterms:W3CDTF">2017-02-10T20:25:38Z</dcterms:modified>
</cp:coreProperties>
</file>