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SHW\SWM\_COMMON\FIN\FIN_Tanks\Guidance\Mechanism Guidance\FTandGUAR\"/>
    </mc:Choice>
  </mc:AlternateContent>
  <xr:revisionPtr revIDLastSave="0" documentId="13_ncr:1_{54C533FE-E6AE-4E7F-A164-185E9C942B94}" xr6:coauthVersionLast="45" xr6:coauthVersionMax="45" xr10:uidLastSave="{00000000-0000-0000-0000-000000000000}"/>
  <bookViews>
    <workbookView xWindow="28410" yWindow="270" windowWidth="23565" windowHeight="14640" xr2:uid="{7EF2B6BA-B0F9-40AC-93FF-AEEE16679818}"/>
  </bookViews>
  <sheets>
    <sheet name="Worksheet" sheetId="1" r:id="rId1"/>
  </sheets>
  <definedNames>
    <definedName name="_1a">Worksheet!$D$5</definedName>
    <definedName name="_1b">Worksheet!$D$6</definedName>
    <definedName name="_2a">Worksheet!$D$9</definedName>
    <definedName name="_2b">Worksheet!$D$10</definedName>
    <definedName name="_3b">Worksheet!$D$14</definedName>
    <definedName name="_4a">Worksheet!$D$17</definedName>
    <definedName name="_4b">Worksheet!$D$18</definedName>
    <definedName name="_5">Worksheet!$D$21</definedName>
    <definedName name="_6">Worksheet!$D$22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7" i="1"/>
  <c r="D25" i="1" s="1"/>
  <c r="H12" i="1" l="1"/>
  <c r="D26" i="1"/>
  <c r="L26" i="1"/>
  <c r="L25" i="1"/>
  <c r="D19" i="1"/>
  <c r="H25" i="1" s="1"/>
  <c r="H19" i="1"/>
  <c r="L18" i="1"/>
  <c r="L19" i="1"/>
  <c r="L11" i="1"/>
  <c r="L4" i="1"/>
  <c r="H5" i="1"/>
  <c r="L5" i="1" l="1"/>
  <c r="L6" i="1" s="1"/>
  <c r="L7" i="1" s="1"/>
  <c r="L8" i="1" s="1"/>
  <c r="L9" i="1" s="1"/>
  <c r="H18" i="1"/>
  <c r="H26" i="1"/>
  <c r="L27" i="1"/>
  <c r="L28" i="1" s="1"/>
  <c r="L29" i="1" s="1"/>
  <c r="L30" i="1" s="1"/>
  <c r="D27" i="1"/>
  <c r="D28" i="1" s="1"/>
  <c r="D29" i="1" s="1"/>
  <c r="D30" i="1" s="1"/>
  <c r="L20" i="1"/>
  <c r="L21" i="1" s="1"/>
  <c r="L22" i="1" s="1"/>
  <c r="L23" i="1" s="1"/>
  <c r="H4" i="1"/>
  <c r="H6" i="1" s="1"/>
  <c r="H7" i="1" s="1"/>
  <c r="H8" i="1" s="1"/>
  <c r="H9" i="1" s="1"/>
  <c r="L12" i="1"/>
  <c r="D13" i="1"/>
  <c r="H20" i="1"/>
  <c r="H21" i="1" s="1"/>
  <c r="H22" i="1" s="1"/>
  <c r="H23" i="1" s="1"/>
  <c r="D15" i="1" l="1"/>
  <c r="H11" i="1" s="1"/>
  <c r="H13" i="1" s="1"/>
  <c r="H14" i="1" s="1"/>
  <c r="H15" i="1" s="1"/>
  <c r="H16" i="1" s="1"/>
  <c r="H27" i="1"/>
  <c r="H28" i="1" s="1"/>
  <c r="H29" i="1" s="1"/>
  <c r="H30" i="1" s="1"/>
  <c r="L13" i="1"/>
  <c r="L14" i="1" s="1"/>
  <c r="L15" i="1" s="1"/>
  <c r="L16" i="1" s="1"/>
  <c r="L32" i="1" s="1"/>
  <c r="M32" i="1" l="1"/>
</calcChain>
</file>

<file path=xl/sharedStrings.xml><?xml version="1.0" encoding="utf-8"?>
<sst xmlns="http://schemas.openxmlformats.org/spreadsheetml/2006/main" count="140" uniqueCount="81">
  <si>
    <t>Worksheet for Municipal Financial Test</t>
  </si>
  <si>
    <t>8a</t>
  </si>
  <si>
    <t>Total Expenses (from 2c)</t>
  </si>
  <si>
    <t>12a</t>
  </si>
  <si>
    <t>Total Revenues (from 1c)</t>
  </si>
  <si>
    <t>b</t>
  </si>
  <si>
    <t>Population (from 6)</t>
  </si>
  <si>
    <t>c</t>
  </si>
  <si>
    <t>Divide 8a by 8b</t>
  </si>
  <si>
    <t>Divide 12a by 12b</t>
  </si>
  <si>
    <t>d</t>
  </si>
  <si>
    <t>Subtract 524</t>
  </si>
  <si>
    <t>Subtract 0.910</t>
  </si>
  <si>
    <t>1a</t>
  </si>
  <si>
    <t>e</t>
  </si>
  <si>
    <t>Divide by 5,401</t>
  </si>
  <si>
    <t>Divide by 0.899</t>
  </si>
  <si>
    <t>f</t>
  </si>
  <si>
    <t>Multiply by 4.095</t>
  </si>
  <si>
    <t>Multiply by 3.458</t>
  </si>
  <si>
    <t>Total Revenues</t>
  </si>
  <si>
    <t>9a</t>
  </si>
  <si>
    <t>Local Revenues (from 3c)</t>
  </si>
  <si>
    <t>13a</t>
  </si>
  <si>
    <t>Total Funds (from 5)</t>
  </si>
  <si>
    <t>2a</t>
  </si>
  <si>
    <t>Expenditures</t>
  </si>
  <si>
    <t>Subtract interfund trans</t>
  </si>
  <si>
    <t>Divide 9a by 9b</t>
  </si>
  <si>
    <t>Divide 13a by 13b</t>
  </si>
  <si>
    <t>Total expenditures</t>
  </si>
  <si>
    <t>Subtract 0.695</t>
  </si>
  <si>
    <t>Subtract 0.891</t>
  </si>
  <si>
    <t>Divide by 0.205</t>
  </si>
  <si>
    <t>Divide by 9.156</t>
  </si>
  <si>
    <t>3a</t>
  </si>
  <si>
    <t>total revenue from 1c</t>
  </si>
  <si>
    <t>Multiply by 2.840</t>
  </si>
  <si>
    <t>Multiply by 3.270</t>
  </si>
  <si>
    <t>Local revenue</t>
  </si>
  <si>
    <t>10a</t>
  </si>
  <si>
    <t>Debt Service (from 4c)</t>
  </si>
  <si>
    <t>14a</t>
  </si>
  <si>
    <t>4a</t>
  </si>
  <si>
    <t>Interest &amp; fiscal charges</t>
  </si>
  <si>
    <t>Divide 10a by 10b</t>
  </si>
  <si>
    <t>Divide 14a by 14b</t>
  </si>
  <si>
    <t>Add debt retirement</t>
  </si>
  <si>
    <t>Subtract 51</t>
  </si>
  <si>
    <t>Subtract 0.866</t>
  </si>
  <si>
    <t>Total debt Service</t>
  </si>
  <si>
    <t>Divide by 1,038</t>
  </si>
  <si>
    <t>Divide by 6.409</t>
  </si>
  <si>
    <t>Multiply by -1.866</t>
  </si>
  <si>
    <t>Total funds</t>
  </si>
  <si>
    <t>Population</t>
  </si>
  <si>
    <t>11a</t>
  </si>
  <si>
    <t>15a</t>
  </si>
  <si>
    <t>Divide 11a by 11b</t>
  </si>
  <si>
    <t>Divide 15a by 15b</t>
  </si>
  <si>
    <t>7a</t>
  </si>
  <si>
    <t xml:space="preserve">Total Revenues (from 1c) </t>
  </si>
  <si>
    <t>Subtract 0.068</t>
  </si>
  <si>
    <t>Subtract 270</t>
  </si>
  <si>
    <t xml:space="preserve">Population (from 6)    </t>
  </si>
  <si>
    <t>Divide by 0.259</t>
  </si>
  <si>
    <t>Divide by 4,548</t>
  </si>
  <si>
    <t xml:space="preserve">Divide 7a by 7b    </t>
  </si>
  <si>
    <t>Multiply by -3.533</t>
  </si>
  <si>
    <t>Multiply by 1.866</t>
  </si>
  <si>
    <t xml:space="preserve">Subtract 417    </t>
  </si>
  <si>
    <t xml:space="preserve">Divide by 5,212         </t>
  </si>
  <si>
    <t>16a</t>
  </si>
  <si>
    <t>Add 7f + 8f + 9f + 10f + 11f + 12f + 13f + 14f + 15f + 4.937</t>
  </si>
  <si>
    <t xml:space="preserve">Multiply by 4.095    </t>
  </si>
  <si>
    <t>(must be &gt; 0 to pass)</t>
  </si>
  <si>
    <t>(Enter data in cells labeled 1a, 1b, 2a, 2b, 3b, 4a, 4b, 5 and 6.)</t>
  </si>
  <si>
    <t>Storage Tank Local Government Financial Test  -  DEP Form 62-761.900(3) Part J</t>
  </si>
  <si>
    <t>Subract interfund trans</t>
  </si>
  <si>
    <t>Subtract intergov trans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</si>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</sst>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0.0000"/>
    <numFmt numFmtId="166" formatCode="#,##0.0000"/>
    <numFmt numFmtId="167" formatCode="&quot; &quot;;&quot;  &quot;;&quot;   &quot;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3F3"/>
        <bgColor indexed="64"/>
      </patternFill>
    </fill>
    <fill>
      <patternFill patternType="solid">
        <fgColor rgb="FFF3FF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1" fillId="0" borderId="0" xfId="0" applyFont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1" fillId="0" borderId="1" xfId="0" applyFont="1" applyBorder="1" applyProtection="1"/>
    <xf numFmtId="0" fontId="6" fillId="0" borderId="1" xfId="0" applyFont="1" applyBorder="1" applyProtection="1"/>
    <xf numFmtId="0" fontId="1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164" fontId="1" fillId="0" borderId="0" xfId="0" applyNumberFormat="1" applyFont="1" applyBorder="1" applyProtection="1"/>
    <xf numFmtId="0" fontId="6" fillId="0" borderId="0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0" fontId="7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8" fillId="0" borderId="0" xfId="0" applyFont="1" applyAlignment="1" applyProtection="1">
      <alignment horizontal="left"/>
    </xf>
    <xf numFmtId="164" fontId="2" fillId="2" borderId="1" xfId="0" applyNumberFormat="1" applyFont="1" applyFill="1" applyBorder="1" applyProtection="1"/>
    <xf numFmtId="164" fontId="1" fillId="2" borderId="1" xfId="0" applyNumberFormat="1" applyFont="1" applyFill="1" applyBorder="1" applyProtection="1"/>
    <xf numFmtId="3" fontId="1" fillId="2" borderId="1" xfId="0" applyNumberFormat="1" applyFont="1" applyFill="1" applyBorder="1" applyProtection="1"/>
    <xf numFmtId="165" fontId="1" fillId="2" borderId="1" xfId="0" applyNumberFormat="1" applyFont="1" applyFill="1" applyBorder="1" applyProtection="1"/>
    <xf numFmtId="165" fontId="4" fillId="2" borderId="1" xfId="0" applyNumberFormat="1" applyFont="1" applyFill="1" applyBorder="1" applyProtection="1"/>
    <xf numFmtId="166" fontId="1" fillId="2" borderId="1" xfId="0" applyNumberFormat="1" applyFont="1" applyFill="1" applyBorder="1" applyProtection="1"/>
    <xf numFmtId="166" fontId="4" fillId="2" borderId="1" xfId="0" applyNumberFormat="1" applyFont="1" applyFill="1" applyBorder="1" applyProtection="1"/>
    <xf numFmtId="164" fontId="9" fillId="3" borderId="1" xfId="0" applyNumberFormat="1" applyFont="1" applyFill="1" applyBorder="1" applyProtection="1">
      <protection locked="0"/>
    </xf>
    <xf numFmtId="164" fontId="10" fillId="3" borderId="1" xfId="0" applyNumberFormat="1" applyFont="1" applyFill="1" applyBorder="1" applyProtection="1">
      <protection locked="0"/>
    </xf>
    <xf numFmtId="3" fontId="10" fillId="3" borderId="1" xfId="0" applyNumberFormat="1" applyFont="1" applyFill="1" applyBorder="1" applyProtection="1">
      <protection locked="0"/>
    </xf>
    <xf numFmtId="0" fontId="5" fillId="0" borderId="2" xfId="0" applyFont="1" applyBorder="1" applyAlignment="1" applyProtection="1">
      <alignment horizontal="left" vertical="top"/>
    </xf>
    <xf numFmtId="167" fontId="9" fillId="0" borderId="0" xfId="0" applyNumberFormat="1" applyFont="1" applyAlignment="1">
      <alignment horizontal="left" vertical="center"/>
    </xf>
    <xf numFmtId="169" fontId="7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>
          <bgColor rgb="FFF3FFF3"/>
        </patternFill>
      </fill>
    </dxf>
    <dxf>
      <fill>
        <patternFill>
          <bgColor rgb="FFFFF3F3"/>
        </patternFill>
      </fill>
    </dxf>
  </dxfs>
  <tableStyles count="0" defaultTableStyle="TableStyleMedium2" defaultPivotStyle="PivotStyleLight16"/>
  <colors>
    <mruColors>
      <color rgb="FFF3FFF3"/>
      <color rgb="FFFFF3F3"/>
      <color rgb="FFFFEFEF"/>
      <color rgb="FFD7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93CC-9F67-472B-808A-F2A3F027DA48}">
  <sheetPr>
    <pageSetUpPr fitToPage="1"/>
  </sheetPr>
  <dimension ref="B2:M34"/>
  <sheetViews>
    <sheetView showGridLines="0" showRowColHeaders="0" tabSelected="1" workbookViewId="0">
      <selection activeCell="D5" sqref="D5"/>
    </sheetView>
  </sheetViews>
  <sheetFormatPr defaultRowHeight="14.25" x14ac:dyDescent="0.2"/>
  <cols>
    <col min="1" max="1" width="2.5703125" style="5" customWidth="1"/>
    <col min="2" max="2" width="4.7109375" style="1" customWidth="1"/>
    <col min="3" max="3" width="23.7109375" style="5" customWidth="1"/>
    <col min="4" max="4" width="20.7109375" style="5" customWidth="1"/>
    <col min="5" max="5" width="9.140625" style="5" customWidth="1"/>
    <col min="6" max="6" width="4.7109375" style="5" customWidth="1"/>
    <col min="7" max="7" width="23.28515625" style="5" customWidth="1"/>
    <col min="8" max="8" width="20.7109375" style="5" customWidth="1"/>
    <col min="9" max="9" width="9.140625" style="5"/>
    <col min="10" max="10" width="6" style="5" customWidth="1"/>
    <col min="11" max="11" width="23.28515625" style="5" customWidth="1"/>
    <col min="12" max="12" width="20.85546875" style="5" customWidth="1"/>
    <col min="13" max="13" width="3.42578125" style="5" customWidth="1"/>
    <col min="14" max="16384" width="9.140625" style="5"/>
  </cols>
  <sheetData>
    <row r="2" spans="2:12" ht="16.5" x14ac:dyDescent="0.25">
      <c r="B2" s="25" t="s">
        <v>0</v>
      </c>
      <c r="D2" s="2"/>
      <c r="E2" s="3"/>
      <c r="F2" s="4"/>
      <c r="L2" s="6" t="s">
        <v>77</v>
      </c>
    </row>
    <row r="3" spans="2:12" ht="15" x14ac:dyDescent="0.25">
      <c r="C3" s="7"/>
      <c r="D3" s="7"/>
      <c r="E3" s="3"/>
    </row>
    <row r="4" spans="2:12" x14ac:dyDescent="0.2">
      <c r="B4" s="36" t="s">
        <v>76</v>
      </c>
      <c r="C4" s="8"/>
      <c r="D4" s="8"/>
      <c r="E4" s="3"/>
      <c r="F4" s="9" t="s">
        <v>1</v>
      </c>
      <c r="G4" s="10" t="s">
        <v>2</v>
      </c>
      <c r="H4" s="27">
        <f>D11</f>
        <v>0</v>
      </c>
      <c r="I4" s="3"/>
      <c r="J4" s="9" t="s">
        <v>3</v>
      </c>
      <c r="K4" s="10" t="s">
        <v>4</v>
      </c>
      <c r="L4" s="27">
        <f>D7</f>
        <v>0</v>
      </c>
    </row>
    <row r="5" spans="2:12" x14ac:dyDescent="0.2">
      <c r="B5" s="11" t="s">
        <v>13</v>
      </c>
      <c r="C5" s="9" t="s">
        <v>80</v>
      </c>
      <c r="D5" s="33"/>
      <c r="E5" s="3"/>
      <c r="F5" s="9" t="s">
        <v>5</v>
      </c>
      <c r="G5" s="10" t="s">
        <v>6</v>
      </c>
      <c r="H5" s="28">
        <f>D22</f>
        <v>0</v>
      </c>
      <c r="I5" s="3"/>
      <c r="J5" s="9" t="s">
        <v>5</v>
      </c>
      <c r="K5" s="10" t="s">
        <v>2</v>
      </c>
      <c r="L5" s="27">
        <f>D11</f>
        <v>0</v>
      </c>
    </row>
    <row r="6" spans="2:12" x14ac:dyDescent="0.2">
      <c r="B6" s="11" t="s">
        <v>5</v>
      </c>
      <c r="C6" s="9" t="s">
        <v>78</v>
      </c>
      <c r="D6" s="33"/>
      <c r="E6" s="3"/>
      <c r="F6" s="9" t="s">
        <v>7</v>
      </c>
      <c r="G6" s="10" t="s">
        <v>8</v>
      </c>
      <c r="H6" s="29" t="str">
        <f>IF(H5=0,"",H4/H5)</f>
        <v/>
      </c>
      <c r="I6" s="3"/>
      <c r="J6" s="9" t="s">
        <v>7</v>
      </c>
      <c r="K6" s="10" t="s">
        <v>9</v>
      </c>
      <c r="L6" s="29" t="str">
        <f>IF(L5=0,"",L4/L5)</f>
        <v/>
      </c>
    </row>
    <row r="7" spans="2:12" ht="15.75" x14ac:dyDescent="0.25">
      <c r="B7" s="11" t="s">
        <v>7</v>
      </c>
      <c r="C7" s="12" t="s">
        <v>20</v>
      </c>
      <c r="D7" s="26">
        <f>D5-ABS(D6)</f>
        <v>0</v>
      </c>
      <c r="E7" s="3"/>
      <c r="F7" s="9" t="s">
        <v>10</v>
      </c>
      <c r="G7" s="10" t="s">
        <v>11</v>
      </c>
      <c r="H7" s="29" t="str">
        <f>IF(H5=0,"",H6-524)</f>
        <v/>
      </c>
      <c r="I7" s="3"/>
      <c r="J7" s="9" t="s">
        <v>10</v>
      </c>
      <c r="K7" s="10" t="s">
        <v>12</v>
      </c>
      <c r="L7" s="29" t="str">
        <f>IF(L5=0,"",L6-0.91)</f>
        <v/>
      </c>
    </row>
    <row r="8" spans="2:12" x14ac:dyDescent="0.2">
      <c r="B8" s="13"/>
      <c r="C8" s="14"/>
      <c r="D8" s="15"/>
      <c r="E8" s="3"/>
      <c r="F8" s="9" t="s">
        <v>14</v>
      </c>
      <c r="G8" s="10" t="s">
        <v>15</v>
      </c>
      <c r="H8" s="29" t="str">
        <f>IF(H5=0,"",H7/5401)</f>
        <v/>
      </c>
      <c r="I8" s="3"/>
      <c r="J8" s="9" t="s">
        <v>14</v>
      </c>
      <c r="K8" s="10" t="s">
        <v>16</v>
      </c>
      <c r="L8" s="29" t="str">
        <f>IF(L5=0,"",L7/0.899)</f>
        <v/>
      </c>
    </row>
    <row r="9" spans="2:12" ht="15" x14ac:dyDescent="0.25">
      <c r="B9" s="11" t="s">
        <v>25</v>
      </c>
      <c r="C9" s="9" t="s">
        <v>26</v>
      </c>
      <c r="D9" s="33"/>
      <c r="E9" s="3"/>
      <c r="F9" s="9" t="s">
        <v>17</v>
      </c>
      <c r="G9" s="10" t="s">
        <v>18</v>
      </c>
      <c r="H9" s="30" t="str">
        <f>IF(H5=0,"",H8*4.095)</f>
        <v/>
      </c>
      <c r="I9" s="3"/>
      <c r="J9" s="9" t="s">
        <v>17</v>
      </c>
      <c r="K9" s="10" t="s">
        <v>19</v>
      </c>
      <c r="L9" s="30" t="str">
        <f>IF(L5=0,"",L8*3.458)</f>
        <v/>
      </c>
    </row>
    <row r="10" spans="2:12" x14ac:dyDescent="0.2">
      <c r="B10" s="11" t="s">
        <v>5</v>
      </c>
      <c r="C10" s="9" t="s">
        <v>27</v>
      </c>
      <c r="D10" s="33"/>
      <c r="E10" s="3"/>
      <c r="F10" s="14"/>
      <c r="G10" s="16"/>
      <c r="H10" s="14"/>
      <c r="I10" s="14"/>
      <c r="J10" s="14"/>
      <c r="K10" s="16"/>
      <c r="L10" s="14"/>
    </row>
    <row r="11" spans="2:12" ht="15.75" x14ac:dyDescent="0.25">
      <c r="B11" s="11" t="s">
        <v>7</v>
      </c>
      <c r="C11" s="12" t="s">
        <v>30</v>
      </c>
      <c r="D11" s="26">
        <f>D9-ABS(D10)</f>
        <v>0</v>
      </c>
      <c r="E11" s="3"/>
      <c r="F11" s="9" t="s">
        <v>21</v>
      </c>
      <c r="G11" s="10" t="s">
        <v>22</v>
      </c>
      <c r="H11" s="27">
        <f>D15</f>
        <v>0</v>
      </c>
      <c r="I11" s="3"/>
      <c r="J11" s="9" t="s">
        <v>23</v>
      </c>
      <c r="K11" s="10" t="s">
        <v>24</v>
      </c>
      <c r="L11" s="27">
        <f>D21</f>
        <v>0</v>
      </c>
    </row>
    <row r="12" spans="2:12" x14ac:dyDescent="0.2">
      <c r="B12" s="13"/>
      <c r="C12" s="14"/>
      <c r="D12" s="15"/>
      <c r="E12" s="3"/>
      <c r="F12" s="9" t="s">
        <v>5</v>
      </c>
      <c r="G12" s="10" t="s">
        <v>4</v>
      </c>
      <c r="H12" s="27">
        <f>D7</f>
        <v>0</v>
      </c>
      <c r="I12" s="3"/>
      <c r="J12" s="9" t="s">
        <v>5</v>
      </c>
      <c r="K12" s="10" t="s">
        <v>4</v>
      </c>
      <c r="L12" s="27">
        <f>D7</f>
        <v>0</v>
      </c>
    </row>
    <row r="13" spans="2:12" ht="15.75" x14ac:dyDescent="0.25">
      <c r="B13" s="11" t="s">
        <v>35</v>
      </c>
      <c r="C13" s="9" t="s">
        <v>36</v>
      </c>
      <c r="D13" s="26">
        <f>D7</f>
        <v>0</v>
      </c>
      <c r="E13" s="3"/>
      <c r="F13" s="9" t="s">
        <v>7</v>
      </c>
      <c r="G13" s="10" t="s">
        <v>28</v>
      </c>
      <c r="H13" s="29" t="str">
        <f>IF(H12=0,"",H11/H12)</f>
        <v/>
      </c>
      <c r="I13" s="3"/>
      <c r="J13" s="9" t="s">
        <v>7</v>
      </c>
      <c r="K13" s="10" t="s">
        <v>29</v>
      </c>
      <c r="L13" s="29" t="str">
        <f>IF(L12=0,"",L11/L12)</f>
        <v/>
      </c>
    </row>
    <row r="14" spans="2:12" x14ac:dyDescent="0.2">
      <c r="B14" s="11" t="s">
        <v>5</v>
      </c>
      <c r="C14" s="9" t="s">
        <v>79</v>
      </c>
      <c r="D14" s="33"/>
      <c r="E14" s="3"/>
      <c r="F14" s="9" t="s">
        <v>10</v>
      </c>
      <c r="G14" s="10" t="s">
        <v>31</v>
      </c>
      <c r="H14" s="29" t="str">
        <f>IF(H12=0,"",H13-0.695)</f>
        <v/>
      </c>
      <c r="I14" s="3"/>
      <c r="J14" s="9" t="s">
        <v>10</v>
      </c>
      <c r="K14" s="10" t="s">
        <v>32</v>
      </c>
      <c r="L14" s="29" t="str">
        <f>IF(L12=0,"",L13-0.891)</f>
        <v/>
      </c>
    </row>
    <row r="15" spans="2:12" ht="15.75" x14ac:dyDescent="0.25">
      <c r="B15" s="11" t="s">
        <v>7</v>
      </c>
      <c r="C15" s="12" t="s">
        <v>39</v>
      </c>
      <c r="D15" s="26">
        <f>D13-ABS(D14)</f>
        <v>0</v>
      </c>
      <c r="E15" s="3"/>
      <c r="F15" s="9" t="s">
        <v>14</v>
      </c>
      <c r="G15" s="10" t="s">
        <v>33</v>
      </c>
      <c r="H15" s="29" t="str">
        <f>IF(H12=0,"",H14/0.205)</f>
        <v/>
      </c>
      <c r="I15" s="3"/>
      <c r="J15" s="9" t="s">
        <v>14</v>
      </c>
      <c r="K15" s="10" t="s">
        <v>34</v>
      </c>
      <c r="L15" s="29" t="str">
        <f>IF(L12=0,"",L14/9.156)</f>
        <v/>
      </c>
    </row>
    <row r="16" spans="2:12" ht="15" x14ac:dyDescent="0.25">
      <c r="B16" s="13"/>
      <c r="C16" s="14"/>
      <c r="D16" s="15"/>
      <c r="E16" s="3"/>
      <c r="F16" s="9" t="s">
        <v>17</v>
      </c>
      <c r="G16" s="10" t="s">
        <v>37</v>
      </c>
      <c r="H16" s="30" t="str">
        <f>IF(H12=0,"",H15*2.84)</f>
        <v/>
      </c>
      <c r="I16" s="3"/>
      <c r="J16" s="9" t="s">
        <v>17</v>
      </c>
      <c r="K16" s="10" t="s">
        <v>38</v>
      </c>
      <c r="L16" s="30" t="str">
        <f>IF(L12=0,"",L15*3.27)</f>
        <v/>
      </c>
    </row>
    <row r="17" spans="2:13" x14ac:dyDescent="0.2">
      <c r="B17" s="11" t="s">
        <v>43</v>
      </c>
      <c r="C17" s="9" t="s">
        <v>44</v>
      </c>
      <c r="D17" s="33"/>
      <c r="E17" s="3"/>
      <c r="F17" s="14"/>
      <c r="G17" s="16"/>
      <c r="H17" s="14"/>
      <c r="I17" s="14"/>
      <c r="J17" s="14"/>
      <c r="K17" s="16"/>
      <c r="L17" s="14"/>
    </row>
    <row r="18" spans="2:13" x14ac:dyDescent="0.2">
      <c r="B18" s="11" t="s">
        <v>5</v>
      </c>
      <c r="C18" s="9" t="s">
        <v>47</v>
      </c>
      <c r="D18" s="33"/>
      <c r="E18" s="3"/>
      <c r="F18" s="9" t="s">
        <v>40</v>
      </c>
      <c r="G18" s="10" t="s">
        <v>41</v>
      </c>
      <c r="H18" s="27">
        <f>D19</f>
        <v>0</v>
      </c>
      <c r="I18" s="3"/>
      <c r="J18" s="9" t="s">
        <v>42</v>
      </c>
      <c r="K18" s="10" t="s">
        <v>24</v>
      </c>
      <c r="L18" s="27">
        <f>D21</f>
        <v>0</v>
      </c>
    </row>
    <row r="19" spans="2:13" ht="15.75" x14ac:dyDescent="0.25">
      <c r="B19" s="11" t="s">
        <v>7</v>
      </c>
      <c r="C19" s="12" t="s">
        <v>50</v>
      </c>
      <c r="D19" s="26">
        <f>D17+D18</f>
        <v>0</v>
      </c>
      <c r="E19" s="3"/>
      <c r="F19" s="9" t="s">
        <v>5</v>
      </c>
      <c r="G19" s="10" t="s">
        <v>6</v>
      </c>
      <c r="H19" s="28">
        <f>D22</f>
        <v>0</v>
      </c>
      <c r="I19" s="3"/>
      <c r="J19" s="9" t="s">
        <v>5</v>
      </c>
      <c r="K19" s="10" t="s">
        <v>2</v>
      </c>
      <c r="L19" s="27">
        <f>D11</f>
        <v>0</v>
      </c>
    </row>
    <row r="20" spans="2:13" x14ac:dyDescent="0.2">
      <c r="B20" s="13"/>
      <c r="C20" s="14"/>
      <c r="D20" s="15"/>
      <c r="E20" s="3"/>
      <c r="F20" s="9" t="s">
        <v>7</v>
      </c>
      <c r="G20" s="10" t="s">
        <v>45</v>
      </c>
      <c r="H20" s="31" t="str">
        <f>IF(H19=0,"",H18/H19)</f>
        <v/>
      </c>
      <c r="I20" s="3"/>
      <c r="J20" s="9" t="s">
        <v>7</v>
      </c>
      <c r="K20" s="10" t="s">
        <v>46</v>
      </c>
      <c r="L20" s="29" t="str">
        <f>IF(L19=0,"",L18/L19)</f>
        <v/>
      </c>
    </row>
    <row r="21" spans="2:13" ht="15.75" x14ac:dyDescent="0.25">
      <c r="B21" s="11">
        <v>5</v>
      </c>
      <c r="C21" s="12" t="s">
        <v>54</v>
      </c>
      <c r="D21" s="34"/>
      <c r="E21" s="3"/>
      <c r="F21" s="9" t="s">
        <v>10</v>
      </c>
      <c r="G21" s="10" t="s">
        <v>48</v>
      </c>
      <c r="H21" s="31" t="str">
        <f>IF(H19=0,"",H20-51)</f>
        <v/>
      </c>
      <c r="I21" s="3"/>
      <c r="J21" s="9" t="s">
        <v>10</v>
      </c>
      <c r="K21" s="10" t="s">
        <v>49</v>
      </c>
      <c r="L21" s="29" t="str">
        <f>IF(L19=0,"",L20-0.866)</f>
        <v/>
      </c>
    </row>
    <row r="22" spans="2:13" ht="15.75" x14ac:dyDescent="0.25">
      <c r="B22" s="11">
        <v>6</v>
      </c>
      <c r="C22" s="12" t="s">
        <v>55</v>
      </c>
      <c r="D22" s="35"/>
      <c r="E22" s="3"/>
      <c r="F22" s="9" t="s">
        <v>14</v>
      </c>
      <c r="G22" s="10" t="s">
        <v>51</v>
      </c>
      <c r="H22" s="31" t="str">
        <f>IF(H19=0,"",H21/1038)</f>
        <v/>
      </c>
      <c r="I22" s="3"/>
      <c r="J22" s="9" t="s">
        <v>14</v>
      </c>
      <c r="K22" s="10" t="s">
        <v>52</v>
      </c>
      <c r="L22" s="29" t="str">
        <f>IF(L19=0,"",L21/6.409)</f>
        <v/>
      </c>
    </row>
    <row r="23" spans="2:13" ht="15" x14ac:dyDescent="0.25">
      <c r="B23" s="17"/>
      <c r="C23" s="3"/>
      <c r="D23" s="3"/>
      <c r="E23" s="3"/>
      <c r="F23" s="9" t="s">
        <v>17</v>
      </c>
      <c r="G23" s="10" t="s">
        <v>53</v>
      </c>
      <c r="H23" s="32" t="str">
        <f>IF(H19=0,"",H22*-1.866)</f>
        <v/>
      </c>
      <c r="I23" s="3"/>
      <c r="J23" s="9" t="s">
        <v>17</v>
      </c>
      <c r="K23" s="10" t="s">
        <v>38</v>
      </c>
      <c r="L23" s="30" t="str">
        <f>IF(L19=0,"",L22*3.27)</f>
        <v/>
      </c>
    </row>
    <row r="24" spans="2:13" x14ac:dyDescent="0.2">
      <c r="B24" s="17"/>
      <c r="C24" s="3"/>
      <c r="D24" s="3"/>
      <c r="E24" s="14"/>
      <c r="F24" s="14"/>
      <c r="G24" s="16"/>
      <c r="H24" s="14"/>
      <c r="I24" s="14"/>
      <c r="J24" s="14"/>
      <c r="K24" s="16"/>
      <c r="L24" s="14"/>
      <c r="M24" s="18"/>
    </row>
    <row r="25" spans="2:13" x14ac:dyDescent="0.2">
      <c r="B25" s="11" t="s">
        <v>60</v>
      </c>
      <c r="C25" s="10" t="s">
        <v>61</v>
      </c>
      <c r="D25" s="27">
        <f>D7</f>
        <v>0</v>
      </c>
      <c r="E25" s="3"/>
      <c r="F25" s="9" t="s">
        <v>56</v>
      </c>
      <c r="G25" s="10" t="s">
        <v>41</v>
      </c>
      <c r="H25" s="27">
        <f>D19</f>
        <v>0</v>
      </c>
      <c r="I25" s="3"/>
      <c r="J25" s="9" t="s">
        <v>57</v>
      </c>
      <c r="K25" s="10" t="s">
        <v>24</v>
      </c>
      <c r="L25" s="27">
        <f>D21</f>
        <v>0</v>
      </c>
    </row>
    <row r="26" spans="2:13" x14ac:dyDescent="0.2">
      <c r="B26" s="11" t="s">
        <v>5</v>
      </c>
      <c r="C26" s="10" t="s">
        <v>64</v>
      </c>
      <c r="D26" s="28">
        <f>D22</f>
        <v>0</v>
      </c>
      <c r="E26" s="3"/>
      <c r="F26" s="9" t="s">
        <v>5</v>
      </c>
      <c r="G26" s="10" t="s">
        <v>4</v>
      </c>
      <c r="H26" s="27">
        <f>D7</f>
        <v>0</v>
      </c>
      <c r="I26" s="3"/>
      <c r="J26" s="9" t="s">
        <v>5</v>
      </c>
      <c r="K26" s="10" t="s">
        <v>6</v>
      </c>
      <c r="L26" s="28">
        <f>D22</f>
        <v>0</v>
      </c>
    </row>
    <row r="27" spans="2:13" x14ac:dyDescent="0.2">
      <c r="B27" s="11" t="s">
        <v>7</v>
      </c>
      <c r="C27" s="10" t="s">
        <v>67</v>
      </c>
      <c r="D27" s="29" t="str">
        <f>IF(D26=0,"",D25/D26)</f>
        <v/>
      </c>
      <c r="E27" s="3"/>
      <c r="F27" s="9" t="s">
        <v>7</v>
      </c>
      <c r="G27" s="10" t="s">
        <v>58</v>
      </c>
      <c r="H27" s="29" t="str">
        <f>IF(H26=0,"",H25/H26)</f>
        <v/>
      </c>
      <c r="I27" s="3"/>
      <c r="J27" s="9" t="s">
        <v>7</v>
      </c>
      <c r="K27" s="10" t="s">
        <v>59</v>
      </c>
      <c r="L27" s="29" t="str">
        <f>IF(L26=0,"",L25/L26)</f>
        <v/>
      </c>
    </row>
    <row r="28" spans="2:13" x14ac:dyDescent="0.2">
      <c r="B28" s="11" t="s">
        <v>10</v>
      </c>
      <c r="C28" s="10" t="s">
        <v>70</v>
      </c>
      <c r="D28" s="29" t="str">
        <f>IF(D26=0,"",D27-417)</f>
        <v/>
      </c>
      <c r="E28" s="3"/>
      <c r="F28" s="9" t="s">
        <v>10</v>
      </c>
      <c r="G28" s="10" t="s">
        <v>62</v>
      </c>
      <c r="H28" s="29" t="str">
        <f>IF(H26=0,"",H27-0.068)</f>
        <v/>
      </c>
      <c r="I28" s="3"/>
      <c r="J28" s="9" t="s">
        <v>10</v>
      </c>
      <c r="K28" s="10" t="s">
        <v>63</v>
      </c>
      <c r="L28" s="29" t="str">
        <f>IF(L26=0,"",L27-270)</f>
        <v/>
      </c>
    </row>
    <row r="29" spans="2:13" x14ac:dyDescent="0.2">
      <c r="B29" s="11" t="s">
        <v>14</v>
      </c>
      <c r="C29" s="10" t="s">
        <v>71</v>
      </c>
      <c r="D29" s="29" t="str">
        <f>IF(D26=0,"",D28/5212)</f>
        <v/>
      </c>
      <c r="E29" s="3"/>
      <c r="F29" s="9" t="s">
        <v>14</v>
      </c>
      <c r="G29" s="10" t="s">
        <v>65</v>
      </c>
      <c r="H29" s="29" t="str">
        <f>IF(H26=0,"",H28/0.259)</f>
        <v/>
      </c>
      <c r="I29" s="3"/>
      <c r="J29" s="9" t="s">
        <v>14</v>
      </c>
      <c r="K29" s="10" t="s">
        <v>66</v>
      </c>
      <c r="L29" s="29" t="str">
        <f>IF(L26=0,"",L28/4548)</f>
        <v/>
      </c>
    </row>
    <row r="30" spans="2:13" ht="15" x14ac:dyDescent="0.25">
      <c r="B30" s="11" t="s">
        <v>17</v>
      </c>
      <c r="C30" s="10" t="s">
        <v>74</v>
      </c>
      <c r="D30" s="30" t="str">
        <f>IF(D26=0,"",D29*4.095)</f>
        <v/>
      </c>
      <c r="E30" s="3"/>
      <c r="F30" s="9" t="s">
        <v>17</v>
      </c>
      <c r="G30" s="10" t="s">
        <v>68</v>
      </c>
      <c r="H30" s="30" t="str">
        <f>IF(H26=0,"",H29*-3.533)</f>
        <v/>
      </c>
      <c r="I30" s="3"/>
      <c r="J30" s="9" t="s">
        <v>17</v>
      </c>
      <c r="K30" s="10" t="s">
        <v>69</v>
      </c>
      <c r="L30" s="30" t="str">
        <f>IF(L26=0,"",L29*1.866)</f>
        <v/>
      </c>
    </row>
    <row r="31" spans="2:13" ht="15" thickBot="1" x14ac:dyDescent="0.25">
      <c r="B31" s="17"/>
      <c r="C31" s="3"/>
      <c r="D31" s="3"/>
      <c r="E31" s="3"/>
      <c r="F31" s="3"/>
      <c r="G31" s="3"/>
      <c r="H31" s="3"/>
      <c r="I31" s="3"/>
      <c r="J31" s="14"/>
      <c r="K31" s="16"/>
      <c r="L31" s="14"/>
    </row>
    <row r="32" spans="2:13" ht="30.75" customHeight="1" thickBot="1" x14ac:dyDescent="0.25">
      <c r="F32" s="3"/>
      <c r="G32" s="3"/>
      <c r="H32" s="3"/>
      <c r="I32" s="3"/>
      <c r="J32" s="19" t="s">
        <v>72</v>
      </c>
      <c r="K32" s="20" t="s">
        <v>73</v>
      </c>
      <c r="L32" s="38">
        <f>IF(OR(_1a=0,_2a=0,_4a=0,_5=0,_6=0),0,D30+H9+H16+H23+H30+L9+L16+L23+L30+4.937)</f>
        <v>0</v>
      </c>
      <c r="M32" s="37">
        <f>L32</f>
        <v>0</v>
      </c>
    </row>
    <row r="33" spans="6:12" ht="15.75" customHeight="1" x14ac:dyDescent="0.2">
      <c r="F33" s="3"/>
      <c r="G33" s="3"/>
      <c r="H33" s="3"/>
      <c r="I33" s="3"/>
      <c r="J33" s="21"/>
      <c r="K33" s="22"/>
      <c r="L33" s="23" t="s">
        <v>75</v>
      </c>
    </row>
    <row r="34" spans="6:12" x14ac:dyDescent="0.2">
      <c r="F34" s="3"/>
      <c r="G34" s="3"/>
      <c r="H34" s="3"/>
      <c r="I34" s="3"/>
      <c r="J34" s="3"/>
      <c r="K34" s="24"/>
    </row>
  </sheetData>
  <sheetProtection sheet="1" objects="1" scenarios="1"/>
  <conditionalFormatting sqref="L32">
    <cfRule type="expression" dxfId="1" priority="3" stopIfTrue="1">
      <formula>($L$32&lt;0)</formula>
    </cfRule>
    <cfRule type="expression" dxfId="0" priority="4" stopIfTrue="1">
      <formula>($L$32&gt;0)</formula>
    </cfRule>
  </conditionalFormatting>
  <dataValidations count="1">
    <dataValidation allowBlank="1" showInputMessage="1" showErrorMessage="1" prompt="Enter as a positive number" sqref="D9" xr:uid="{87DAA004-ED6B-4E31-AE6D-FBA6F93B7F2D}"/>
  </dataValidations>
  <pageMargins left="0.45" right="0.45" top="1.5" bottom="0.75" header="0.3" footer="0.3"/>
  <pageSetup scale="7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DA26E75-9CDE-41EC-A653-782E2A07159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M32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Worksheet</vt:lpstr>
      <vt:lpstr>_1a</vt:lpstr>
      <vt:lpstr>_1b</vt:lpstr>
      <vt:lpstr>_2a</vt:lpstr>
      <vt:lpstr>_2b</vt:lpstr>
      <vt:lpstr>_3b</vt:lpstr>
      <vt:lpstr>_4a</vt:lpstr>
      <vt:lpstr>_4b</vt:lpstr>
      <vt:lpstr>_5</vt:lpstr>
      <vt:lpstr>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Municipal Financial Test Worksheet - Form 62-761.900(3) Part J</dc:title>
  <dc:creator>Financial.Assurance.Working.Group@dep.state.fl.us</dc:creator>
  <cp:keywords>Storage Tanks Financial Responsibility</cp:keywords>
  <cp:lastModifiedBy>Tor Bejnar</cp:lastModifiedBy>
  <cp:lastPrinted>2019-09-04T15:37:50Z</cp:lastPrinted>
  <dcterms:created xsi:type="dcterms:W3CDTF">2019-09-04T14:54:56Z</dcterms:created>
  <dcterms:modified xsi:type="dcterms:W3CDTF">2020-09-24T16:11:34Z</dcterms:modified>
</cp:coreProperties>
</file>