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Fldep1\pcap\BSHW\SWM\_COMMON\FIN\FIN_SW\Guidance\FT\"/>
    </mc:Choice>
  </mc:AlternateContent>
  <xr:revisionPtr revIDLastSave="0" documentId="13_ncr:1_{3079B1F9-C08E-4B6F-A7AF-AE1D9F2FBD2A}" xr6:coauthVersionLast="45" xr6:coauthVersionMax="45" xr10:uidLastSave="{00000000-0000-0000-0000-000000000000}"/>
  <bookViews>
    <workbookView xWindow="1215" yWindow="210" windowWidth="19050" windowHeight="14295" xr2:uid="{00000000-000D-0000-FFFF-FFFF00000000}"/>
  </bookViews>
  <sheets>
    <sheet name="Alt I &amp; Alt II" sheetId="1" r:id="rId1"/>
    <sheet name="Facility Amounts" sheetId="5" r:id="rId2"/>
    <sheet name="Bond Ratings" sheetId="4" r:id="rId3"/>
  </sheets>
  <definedNames>
    <definedName name="AltIdata">'Alt I &amp; Alt II'!$D$9,'Alt I &amp; Alt II'!$D$12,'Alt I &amp; Alt II'!$D$10</definedName>
    <definedName name="Moody">'Bond Ratings'!$B$2:$B$6</definedName>
    <definedName name="Moody_s">'Bond Ratings'!$B$2:$B$6</definedName>
    <definedName name="Moodys">'Bond Ratings'!$B$2:$B$6</definedName>
    <definedName name="None">'Bond Ratings'!$A$2:$A$6</definedName>
    <definedName name="_xlnm.Print_Area" localSheetId="0">'Alt I &amp; Alt II'!$A$1:$G$49</definedName>
    <definedName name="Ratings">Table1[None]</definedName>
    <definedName name="S___P_s">'Bond Ratings'!$C$2:$C$6</definedName>
    <definedName name="SandP">'Bond Ratings'!$C$2:$C$6</definedName>
    <definedName name="SandPs">'Bond Ratings'!$C$2:$C$6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1" l="1"/>
  <c r="E34" i="1" a="1"/>
  <c r="E34" i="1" s="1"/>
  <c r="D1" i="4"/>
  <c r="A18" i="5" l="1"/>
  <c r="D23" i="1"/>
  <c r="D22" i="1"/>
  <c r="D20" i="1"/>
  <c r="D19" i="1"/>
  <c r="E19" i="1" s="1"/>
  <c r="D15" i="1"/>
  <c r="D21" i="1" s="1"/>
  <c r="D44" i="1"/>
  <c r="D43" i="1"/>
  <c r="D42" i="1"/>
  <c r="E37" i="1" l="1"/>
  <c r="E36" i="1"/>
  <c r="E44" i="1"/>
  <c r="E43" i="1"/>
  <c r="E24" i="1"/>
  <c r="E42" i="1" l="1"/>
  <c r="E23" i="1"/>
  <c r="E22" i="1"/>
  <c r="E20" i="1"/>
  <c r="E45" i="1" l="1"/>
  <c r="B45" i="1" s="1"/>
  <c r="E21" i="1"/>
  <c r="E25" i="1" l="1"/>
  <c r="B25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<sst xmlns="http://schemas.openxmlformats.org/spreadsheetml/2006/main" count="87" uniqueCount="72">
  <si>
    <t>or</t>
  </si>
  <si>
    <t>Current liabilities</t>
  </si>
  <si>
    <t>Current assets</t>
  </si>
  <si>
    <t>Alternative I</t>
  </si>
  <si>
    <t>Alternative II</t>
  </si>
  <si>
    <t>Line Number</t>
  </si>
  <si>
    <t>Audited Financial Statement Data</t>
  </si>
  <si>
    <t>Aaa</t>
  </si>
  <si>
    <t>Aa</t>
  </si>
  <si>
    <t>A</t>
  </si>
  <si>
    <t>Baa</t>
  </si>
  <si>
    <t>AAA</t>
  </si>
  <si>
    <t>AA</t>
  </si>
  <si>
    <t>BBB</t>
  </si>
  <si>
    <t>Baa- or lower</t>
  </si>
  <si>
    <t>BBB- or lower</t>
  </si>
  <si>
    <t xml:space="preserve">Enter data in the green-tinted boxes in either the Alternative I or Alternative II sections (below). </t>
  </si>
  <si>
    <t>A message at the bottom of the section provides 'passage' information.</t>
  </si>
  <si>
    <t>(The green-tinted cells are the only cells available for data entry.  The rest are 'protected'.)</t>
  </si>
  <si>
    <t>Cells  requiring specific data, such as "Yes", "No" or a bond rating, have a drop down box that is accessible after selecting the cell.</t>
  </si>
  <si>
    <t xml:space="preserve">                     Enter information for both rating services if rated by both</t>
  </si>
  <si>
    <t xml:space="preserve">                                           Financial Test passage criteria</t>
  </si>
  <si>
    <t>Amount/                        Information</t>
  </si>
  <si>
    <t>Solid Waste Program Financial Test Calclulator</t>
  </si>
  <si>
    <t>from DEP Form 62-701.900(5)(e)</t>
  </si>
  <si>
    <t>Tangible net worth</t>
  </si>
  <si>
    <t>Net worth</t>
  </si>
  <si>
    <t>Total assets in U.S.</t>
  </si>
  <si>
    <t>The sum of net income plus depreciation, depletion, and amortization</t>
  </si>
  <si>
    <t>Is line 3 minus line 1 at least $10 million?</t>
  </si>
  <si>
    <t>Is line 3 at least 3 times line 1?</t>
  </si>
  <si>
    <t>Is line 7 at least 3 times line 1?</t>
  </si>
  <si>
    <t>Is line 9 at least 3 times line 1?</t>
  </si>
  <si>
    <t>Is line 2 divided by line 4 less than 1.5?</t>
  </si>
  <si>
    <t>Is line 8 minus $10 million divided by line 2 greater than 0.10?</t>
  </si>
  <si>
    <t>must be = or &gt; 3 to pass</t>
  </si>
  <si>
    <t>must be = or &gt; $10,000,000 to pass</t>
  </si>
  <si>
    <t>difference of two lines</t>
  </si>
  <si>
    <t>must be &lt; 1.5 to pass                                       or line 15 passes</t>
  </si>
  <si>
    <t>must be &gt; 0.10 to pass                                    or line 14 passes</t>
  </si>
  <si>
    <t>Current investment grade bond:</t>
  </si>
  <si>
    <t>enter number or write "attached"</t>
  </si>
  <si>
    <t>Use drop-down lists for Lines 2B and 2C.</t>
  </si>
  <si>
    <t>Is line 4 at least 3 times line 1?</t>
  </si>
  <si>
    <t xml:space="preserve">      2 B</t>
  </si>
  <si>
    <t xml:space="preserve">      2 A</t>
  </si>
  <si>
    <t xml:space="preserve">      2 C</t>
  </si>
  <si>
    <t xml:space="preserve">      2 D</t>
  </si>
  <si>
    <t xml:space="preserve">      2 E</t>
  </si>
  <si>
    <t>must have at least 5 years remaining</t>
  </si>
  <si>
    <t xml:space="preserve">                               </t>
  </si>
  <si>
    <r>
      <t xml:space="preserve">   CUSIP Number </t>
    </r>
    <r>
      <rPr>
        <sz val="8"/>
        <color theme="1"/>
        <rFont val="Calibri"/>
        <family val="2"/>
        <scheme val="minor"/>
      </rPr>
      <t>(or submit copy of first page of bond)</t>
    </r>
  </si>
  <si>
    <r>
      <t xml:space="preserve">Sum of current facility amounts
</t>
    </r>
    <r>
      <rPr>
        <sz val="8"/>
        <color theme="1"/>
        <rFont val="Calibri"/>
        <family val="2"/>
        <scheme val="minor"/>
      </rPr>
      <t>[total of all costs listed in paragraphs 1-8]</t>
    </r>
  </si>
  <si>
    <r>
      <t xml:space="preserve">Net working capital
</t>
    </r>
    <r>
      <rPr>
        <sz val="8"/>
        <color theme="1"/>
        <rFont val="Calibri"/>
        <family val="2"/>
        <scheme val="minor"/>
      </rPr>
      <t>[line 5 minus line 6]</t>
    </r>
  </si>
  <si>
    <r>
      <t xml:space="preserve">Tangible net worth
</t>
    </r>
    <r>
      <rPr>
        <sz val="8"/>
        <color theme="1"/>
        <rFont val="Calibri"/>
        <family val="2"/>
        <scheme val="minor"/>
      </rPr>
      <t>[if any portion of the current facility amounts is included in "total liabilities" on your financial statements, you may add that portion to this line.]</t>
    </r>
  </si>
  <si>
    <t>Green tinted boxes are for
data entry; pink tinted boxes
are auto-calculated boxes.</t>
  </si>
  <si>
    <t>For your convience, 
if you need to add the facility amounts from paragraphs 1 - 8, 
you may do it here.</t>
  </si>
  <si>
    <t>Remember that a Special Report (often called an Agreed Upon Procedures Report) must accompany the Letter from the Chief</t>
  </si>
  <si>
    <t>Financial Officer [DEP Form 62-701.900(5)(e)], as well as a copy (URL link is preferable) of the audited financial statements.</t>
  </si>
  <si>
    <r>
      <t xml:space="preserve">Total liabilities
</t>
    </r>
    <r>
      <rPr>
        <sz val="8"/>
        <color theme="1"/>
        <rFont val="Calibri"/>
        <family val="2"/>
        <scheme val="minor"/>
      </rPr>
      <t>[If any portion of the current facility amounts is included in total liabilities, you may deduct that portion from this line and add that amount to lines 3 and 4.]</t>
    </r>
  </si>
  <si>
    <t>Total assets in the U.S.</t>
  </si>
  <si>
    <t>Copy and paste value into Line 1 of Alternative I or Alternative II</t>
  </si>
  <si>
    <r>
      <t xml:space="preserve">    Bond rating
    </t>
    </r>
    <r>
      <rPr>
        <sz val="8"/>
        <color theme="1"/>
        <rFont val="Calibri"/>
        <family val="2"/>
        <scheme val="minor"/>
      </rPr>
      <t>[Rating must be Underlying or Senior Unsecured]</t>
    </r>
  </si>
  <si>
    <t xml:space="preserve">    Date of bond issuance</t>
  </si>
  <si>
    <t xml:space="preserve">    Date of bond maturity</t>
  </si>
  <si>
    <t>Enter information for either Rating Service</t>
  </si>
  <si>
    <r>
      <t xml:space="preserve">    Rating Service: </t>
    </r>
    <r>
      <rPr>
        <b/>
        <sz val="11"/>
        <color theme="1"/>
        <rFont val="Calibri"/>
        <family val="2"/>
        <scheme val="minor"/>
      </rPr>
      <t>(Moody's or Standard &amp; Poor's)</t>
    </r>
  </si>
  <si>
    <t>None</t>
  </si>
  <si>
    <r>
      <t>enter "</t>
    </r>
    <r>
      <rPr>
        <b/>
        <sz val="8"/>
        <color theme="1"/>
        <rFont val="Calibri"/>
        <family val="2"/>
        <scheme val="minor"/>
      </rPr>
      <t>Moody's</t>
    </r>
    <r>
      <rPr>
        <sz val="8"/>
        <color theme="1"/>
        <rFont val="Calibri"/>
        <family val="2"/>
        <scheme val="minor"/>
      </rPr>
      <t>" if  Moody's rating is entered in 2C or "</t>
    </r>
    <r>
      <rPr>
        <b/>
        <sz val="8"/>
        <color theme="1"/>
        <rFont val="Calibri"/>
        <family val="2"/>
        <scheme val="minor"/>
      </rPr>
      <t>S&amp;P's</t>
    </r>
    <r>
      <rPr>
        <sz val="8"/>
        <color theme="1"/>
        <rFont val="Calibri"/>
        <family val="2"/>
        <scheme val="minor"/>
      </rPr>
      <t xml:space="preserve">" if Standard </t>
    </r>
  </si>
  <si>
    <t>Moody</t>
  </si>
  <si>
    <t>SandP</t>
  </si>
  <si>
    <t>&amp; Poor's rating is entered in 2C 
[Rating is case sensitive]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</si>
</sst>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Yes&quot;;\ &quot;No&quot;;\ &quot;&quot;"/>
    <numFmt numFmtId="166" formatCode="&quot;  &quot;;\ &quot; &quot;;\ &quot;&quot;"/>
    <numFmt numFmtId="167" formatCode="0.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0"/>
        </stop>
      </gradientFill>
    </fill>
    <fill>
      <patternFill patternType="solid">
        <fgColor theme="0"/>
        <bgColor indexed="64"/>
      </patternFill>
    </fill>
    <fill>
      <patternFill patternType="solid">
        <fgColor rgb="FFF3FFF3"/>
        <bgColor indexed="64"/>
      </patternFill>
    </fill>
    <fill>
      <patternFill patternType="solid">
        <fgColor rgb="FFFFF3F3"/>
        <bgColor indexed="64"/>
      </patternFill>
    </fill>
    <fill>
      <patternFill patternType="solid">
        <fgColor rgb="FFF3FDF3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 applyBorder="0"/>
  </cellStyleXfs>
  <cellXfs count="10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6" fillId="0" borderId="0" xfId="0" applyFont="1"/>
    <xf numFmtId="0" fontId="0" fillId="0" borderId="3" xfId="0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0" fillId="0" borderId="2" xfId="0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2" borderId="10" xfId="2" applyFill="1" applyBorder="1"/>
    <xf numFmtId="0" fontId="5" fillId="0" borderId="6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3" borderId="4" xfId="0" applyFont="1" applyFill="1" applyBorder="1" applyAlignment="1">
      <alignment vertical="center"/>
    </xf>
    <xf numFmtId="0" fontId="0" fillId="3" borderId="0" xfId="0" applyFill="1" applyBorder="1"/>
    <xf numFmtId="0" fontId="0" fillId="3" borderId="1" xfId="0" applyFill="1" applyBorder="1"/>
    <xf numFmtId="0" fontId="5" fillId="3" borderId="4" xfId="0" applyFont="1" applyFill="1" applyBorder="1" applyAlignment="1">
      <alignment horizontal="center" vertical="center"/>
    </xf>
    <xf numFmtId="40" fontId="0" fillId="3" borderId="0" xfId="0" applyNumberFormat="1" applyFill="1" applyBorder="1"/>
    <xf numFmtId="164" fontId="0" fillId="3" borderId="0" xfId="1" applyNumberFormat="1" applyFont="1" applyFill="1" applyBorder="1"/>
    <xf numFmtId="164" fontId="0" fillId="3" borderId="0" xfId="0" applyNumberFormat="1" applyFill="1" applyBorder="1"/>
    <xf numFmtId="164" fontId="0" fillId="3" borderId="1" xfId="0" applyNumberFormat="1" applyFill="1" applyBorder="1"/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4" fillId="3" borderId="18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/>
    </xf>
    <xf numFmtId="0" fontId="0" fillId="3" borderId="0" xfId="0" applyFill="1"/>
    <xf numFmtId="0" fontId="3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/>
    <xf numFmtId="164" fontId="0" fillId="3" borderId="0" xfId="0" applyNumberFormat="1" applyFill="1" applyBorder="1" applyAlignment="1">
      <alignment horizontal="center" vertical="center"/>
    </xf>
    <xf numFmtId="0" fontId="7" fillId="3" borderId="0" xfId="0" applyFont="1" applyFill="1"/>
    <xf numFmtId="0" fontId="8" fillId="0" borderId="0" xfId="0" applyFont="1"/>
    <xf numFmtId="0" fontId="8" fillId="3" borderId="0" xfId="0" applyFont="1" applyFill="1"/>
    <xf numFmtId="0" fontId="0" fillId="3" borderId="0" xfId="0" applyFill="1" applyAlignment="1">
      <alignment vertical="center"/>
    </xf>
    <xf numFmtId="0" fontId="9" fillId="3" borderId="0" xfId="0" applyFont="1" applyFill="1"/>
    <xf numFmtId="0" fontId="0" fillId="0" borderId="0" xfId="0" applyFont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2" fillId="3" borderId="0" xfId="0" applyFont="1" applyFill="1" applyAlignment="1">
      <alignment horizontal="right"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Border="1" applyAlignment="1">
      <alignment vertical="center"/>
    </xf>
    <xf numFmtId="164" fontId="0" fillId="3" borderId="0" xfId="0" applyNumberFormat="1" applyFill="1"/>
    <xf numFmtId="165" fontId="0" fillId="3" borderId="0" xfId="0" applyNumberFormat="1" applyFill="1"/>
    <xf numFmtId="0" fontId="2" fillId="0" borderId="17" xfId="0" applyFont="1" applyBorder="1" applyAlignment="1">
      <alignment horizontal="center" vertical="center" wrapText="1"/>
    </xf>
    <xf numFmtId="0" fontId="0" fillId="0" borderId="0" xfId="0" applyFill="1"/>
    <xf numFmtId="164" fontId="0" fillId="4" borderId="11" xfId="0" applyNumberFormat="1" applyFill="1" applyBorder="1" applyAlignment="1" applyProtection="1">
      <alignment horizontal="center" vertical="center"/>
      <protection locked="0"/>
    </xf>
    <xf numFmtId="166" fontId="0" fillId="5" borderId="19" xfId="0" applyNumberFormat="1" applyFill="1" applyBorder="1" applyAlignment="1">
      <alignment horizontal="center" vertical="center"/>
    </xf>
    <xf numFmtId="0" fontId="0" fillId="5" borderId="9" xfId="0" applyFill="1" applyBorder="1" applyAlignment="1">
      <alignment vertical="center"/>
    </xf>
    <xf numFmtId="166" fontId="0" fillId="5" borderId="8" xfId="0" applyNumberFormat="1" applyFill="1" applyBorder="1"/>
    <xf numFmtId="166" fontId="0" fillId="5" borderId="14" xfId="0" quotePrefix="1" applyNumberFormat="1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10" fillId="5" borderId="5" xfId="0" applyFont="1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166" fontId="0" fillId="5" borderId="1" xfId="0" applyNumberFormat="1" applyFill="1" applyBorder="1" applyAlignment="1">
      <alignment horizontal="center" vertical="center"/>
    </xf>
    <xf numFmtId="167" fontId="0" fillId="5" borderId="13" xfId="0" applyNumberFormat="1" applyFill="1" applyBorder="1" applyAlignment="1">
      <alignment horizontal="center" vertical="center"/>
    </xf>
    <xf numFmtId="164" fontId="0" fillId="5" borderId="7" xfId="0" applyNumberForma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0" fillId="0" borderId="3" xfId="0" quotePrefix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12" fillId="0" borderId="4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left" wrapText="1"/>
    </xf>
    <xf numFmtId="164" fontId="0" fillId="0" borderId="0" xfId="0" applyNumberFormat="1"/>
    <xf numFmtId="2" fontId="0" fillId="0" borderId="0" xfId="0" applyNumberFormat="1"/>
    <xf numFmtId="14" fontId="0" fillId="0" borderId="0" xfId="0" applyNumberFormat="1"/>
    <xf numFmtId="14" fontId="0" fillId="4" borderId="20" xfId="0" applyNumberFormat="1" applyFill="1" applyBorder="1" applyAlignment="1" applyProtection="1">
      <alignment horizontal="center" vertical="center"/>
      <protection locked="0"/>
    </xf>
    <xf numFmtId="164" fontId="0" fillId="4" borderId="7" xfId="0" applyNumberFormat="1" applyFill="1" applyBorder="1" applyAlignment="1" applyProtection="1">
      <alignment horizontal="center" vertical="center"/>
      <protection locked="0"/>
    </xf>
    <xf numFmtId="164" fontId="0" fillId="4" borderId="20" xfId="0" applyNumberFormat="1" applyFill="1" applyBorder="1" applyAlignment="1" applyProtection="1">
      <alignment horizontal="center" vertical="center"/>
      <protection locked="0"/>
    </xf>
    <xf numFmtId="167" fontId="0" fillId="5" borderId="12" xfId="0" applyNumberFormat="1" applyFill="1" applyBorder="1" applyAlignment="1">
      <alignment horizontal="center" vertical="center"/>
    </xf>
    <xf numFmtId="164" fontId="0" fillId="4" borderId="21" xfId="1" applyNumberFormat="1" applyFont="1" applyFill="1" applyBorder="1" applyAlignment="1" applyProtection="1">
      <alignment horizontal="center" vertical="center"/>
      <protection locked="0"/>
    </xf>
    <xf numFmtId="164" fontId="0" fillId="4" borderId="21" xfId="0" applyNumberFormat="1" applyFill="1" applyBorder="1" applyAlignment="1" applyProtection="1">
      <alignment horizontal="center" vertical="center"/>
      <protection locked="0"/>
    </xf>
    <xf numFmtId="0" fontId="0" fillId="4" borderId="7" xfId="0" applyFill="1" applyBorder="1" applyAlignment="1" applyProtection="1">
      <alignment horizontal="center" vertical="center"/>
      <protection locked="0"/>
    </xf>
    <xf numFmtId="0" fontId="0" fillId="4" borderId="20" xfId="0" applyFill="1" applyBorder="1" applyAlignment="1" applyProtection="1">
      <alignment horizontal="center" vertical="center"/>
      <protection locked="0"/>
    </xf>
    <xf numFmtId="164" fontId="0" fillId="4" borderId="7" xfId="1" applyNumberFormat="1" applyFont="1" applyFill="1" applyBorder="1" applyAlignment="1" applyProtection="1">
      <alignment horizontal="center" vertical="center"/>
      <protection locked="0"/>
    </xf>
    <xf numFmtId="164" fontId="0" fillId="4" borderId="20" xfId="1" applyNumberFormat="1" applyFont="1" applyFill="1" applyBorder="1" applyAlignment="1" applyProtection="1">
      <alignment horizontal="center" vertical="center"/>
      <protection locked="0"/>
    </xf>
    <xf numFmtId="166" fontId="0" fillId="5" borderId="22" xfId="0" applyNumberFormat="1" applyFill="1" applyBorder="1"/>
    <xf numFmtId="14" fontId="0" fillId="4" borderId="7" xfId="0" applyNumberFormat="1" applyFill="1" applyBorder="1" applyAlignment="1" applyProtection="1">
      <alignment horizontal="center" vertical="center"/>
      <protection locked="0"/>
    </xf>
    <xf numFmtId="164" fontId="0" fillId="5" borderId="11" xfId="0" applyNumberFormat="1" applyFill="1" applyBorder="1" applyAlignment="1" applyProtection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3" borderId="24" xfId="0" applyFill="1" applyBorder="1"/>
    <xf numFmtId="0" fontId="0" fillId="3" borderId="25" xfId="0" applyFill="1" applyBorder="1" applyAlignment="1">
      <alignment horizontal="center" vertical="center"/>
    </xf>
    <xf numFmtId="0" fontId="0" fillId="3" borderId="25" xfId="0" applyFill="1" applyBorder="1"/>
    <xf numFmtId="0" fontId="0" fillId="3" borderId="26" xfId="0" applyFill="1" applyBorder="1" applyAlignment="1">
      <alignment vertical="center"/>
    </xf>
    <xf numFmtId="0" fontId="0" fillId="3" borderId="27" xfId="0" applyFill="1" applyBorder="1"/>
    <xf numFmtId="0" fontId="0" fillId="3" borderId="1" xfId="0" applyFill="1" applyBorder="1" applyAlignment="1">
      <alignment horizontal="center" vertical="center"/>
    </xf>
    <xf numFmtId="0" fontId="0" fillId="3" borderId="28" xfId="0" applyFill="1" applyBorder="1" applyAlignment="1">
      <alignment vertical="center"/>
    </xf>
    <xf numFmtId="0" fontId="14" fillId="0" borderId="10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8" fontId="13" fillId="6" borderId="10" xfId="0" applyNumberFormat="1" applyFont="1" applyFill="1" applyBorder="1" applyProtection="1">
      <protection locked="0"/>
    </xf>
    <xf numFmtId="8" fontId="13" fillId="5" borderId="23" xfId="0" applyNumberFormat="1" applyFont="1" applyFill="1" applyBorder="1" applyProtection="1">
      <protection locked="0"/>
    </xf>
    <xf numFmtId="0" fontId="2" fillId="0" borderId="0" xfId="0" applyFont="1" applyBorder="1" applyAlignment="1">
      <alignment horizontal="left"/>
    </xf>
    <xf numFmtId="164" fontId="0" fillId="3" borderId="29" xfId="0" applyNumberFormat="1" applyFill="1" applyBorder="1"/>
    <xf numFmtId="166" fontId="0" fillId="5" borderId="31" xfId="0" applyNumberFormat="1" applyFill="1" applyBorder="1"/>
    <xf numFmtId="0" fontId="5" fillId="0" borderId="32" xfId="0" applyFont="1" applyBorder="1" applyAlignment="1">
      <alignment horizontal="center" vertical="top" wrapText="1"/>
    </xf>
    <xf numFmtId="0" fontId="5" fillId="3" borderId="30" xfId="0" applyFont="1" applyFill="1" applyBorder="1" applyAlignment="1">
      <alignment horizontal="center" wrapText="1"/>
    </xf>
    <xf numFmtId="0" fontId="2" fillId="0" borderId="0" xfId="2" applyFont="1" applyFill="1"/>
    <xf numFmtId="0" fontId="0" fillId="0" borderId="2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9" xfId="0" applyBorder="1" applyAlignment="1">
      <alignment vertical="center" wrapText="1"/>
    </xf>
    <xf numFmtId="164" fontId="0" fillId="3" borderId="29" xfId="1" applyNumberFormat="1" applyFont="1" applyFill="1" applyBorder="1"/>
    <xf numFmtId="0" fontId="5" fillId="0" borderId="33" xfId="0" applyFont="1" applyFill="1" applyBorder="1" applyAlignment="1">
      <alignment vertical="center"/>
    </xf>
  </cellXfs>
  <cellStyles count="3">
    <cellStyle name="Currency" xfId="1" builtinId="4"/>
    <cellStyle name="Normal" xfId="0" builtinId="0"/>
    <cellStyle name="Style 1" xfId="2" xr:uid="{E2B64E3A-4E1E-4811-8481-E3A9217AD196}"/>
  </cellStyles>
  <dxfs count="11">
    <dxf>
      <font>
        <color theme="0"/>
      </font>
    </dxf>
    <dxf>
      <font>
        <strike val="0"/>
        <color theme="0"/>
      </font>
    </dxf>
    <dxf>
      <fill>
        <gradientFill degree="90">
          <stop position="0">
            <color theme="0"/>
          </stop>
          <stop position="1">
            <color theme="0"/>
          </stop>
        </gradient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gradientFill degree="90">
          <stop position="0">
            <color theme="0"/>
          </stop>
          <stop position="1">
            <color theme="0"/>
          </stop>
        </gradient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gradientFill degree="90">
          <stop position="0">
            <color theme="0"/>
          </stop>
          <stop position="1">
            <color theme="0"/>
          </stop>
        </gradient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patternFill patternType="none">
          <fgColor indexed="64"/>
          <bgColor auto="1"/>
        </patternFill>
      </fill>
    </dxf>
    <dxf>
      <fill>
        <patternFill>
          <fgColor theme="0"/>
        </patternFill>
      </fill>
    </dxf>
    <dxf>
      <fill>
        <patternFill patternType="none">
          <fgColor auto="1"/>
          <bgColor auto="1"/>
        </patternFill>
      </fill>
    </dxf>
  </dxfs>
  <tableStyles count="3" defaultTableStyle="TableStyleMedium2" defaultPivotStyle="PivotStyleLight16">
    <tableStyle name="Table Style 1" pivot="0" count="1" xr9:uid="{FADD8C55-EF08-4C85-9226-24EC1185661B}">
      <tableStyleElement type="wholeTable" dxfId="10"/>
    </tableStyle>
    <tableStyle name="Table Style 2" pivot="0" count="2" xr9:uid="{6F43CEF2-EA87-47BC-89D9-9EE6369B1F9B}">
      <tableStyleElement type="wholeTable" dxfId="9"/>
      <tableStyleElement type="totalRow" dxfId="8"/>
    </tableStyle>
    <tableStyle name="Table Style 3" pivot="0" count="1" xr9:uid="{20DA5C8B-8942-4587-9A06-DECF15C55E85}">
      <tableStyleElement type="wholeTable" dxfId="7"/>
    </tableStyle>
  </tableStyles>
  <colors>
    <mruColors>
      <color rgb="FFFFF3F3"/>
      <color rgb="FFF3FDF3"/>
      <color rgb="FFF3FFF3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050645A-7CD5-4B48-9F8B-134F17CCC74E}" name="Table1" displayName="Table1" ref="A1:C6" totalsRowShown="0" headerRowDxfId="6" dataDxfId="5" headerRowCellStyle="Style 1" dataCellStyle="Style 1">
  <autoFilter ref="A1:C6" xr:uid="{46E73431-5E12-4E1B-95AD-346D7BAF75A9}"/>
  <tableColumns count="3">
    <tableColumn id="1" xr3:uid="{06FA89E6-6E31-4DB0-ADFF-48030E4CD3BB}" name="None" dataDxfId="4" dataCellStyle="Style 1"/>
    <tableColumn id="4" xr3:uid="{9AE9DDEB-3506-4E60-AB28-C46A7F2E32AE}" name="Moody" dataDxfId="3" dataCellStyle="Style 1"/>
    <tableColumn id="2" xr3:uid="{E31D5522-A217-4155-BCDA-9FE352C3383F}" name="SandP" dataDxfId="2" dataCellStyle="Style 1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50"/>
  <sheetViews>
    <sheetView showRowColHeaders="0" tabSelected="1" topLeftCell="A4" workbookViewId="0">
      <selection activeCell="D17" sqref="D17"/>
    </sheetView>
  </sheetViews>
  <sheetFormatPr defaultRowHeight="15" x14ac:dyDescent="0.25"/>
  <cols>
    <col min="1" max="1" width="2.7109375" style="45" customWidth="1"/>
    <col min="2" max="2" width="8.42578125" customWidth="1"/>
    <col min="3" max="3" width="55.140625" customWidth="1"/>
    <col min="4" max="4" width="21.28515625" style="2" customWidth="1"/>
    <col min="5" max="5" width="3" customWidth="1"/>
    <col min="6" max="6" width="25.85546875" style="1" customWidth="1"/>
    <col min="7" max="7" width="3.42578125" style="45" customWidth="1"/>
    <col min="8" max="8" width="0.140625" customWidth="1"/>
    <col min="10" max="10" width="9.140625" customWidth="1"/>
    <col min="11" max="11" width="51.28515625" customWidth="1"/>
  </cols>
  <sheetData>
    <row r="1" spans="1:11" s="45" customFormat="1" ht="13.5" customHeight="1" x14ac:dyDescent="0.25">
      <c r="A1" s="27"/>
      <c r="B1" s="27"/>
      <c r="C1" s="27"/>
      <c r="D1" s="37"/>
      <c r="E1" s="27"/>
      <c r="F1" s="34"/>
    </row>
    <row r="2" spans="1:11" ht="21" x14ac:dyDescent="0.35">
      <c r="A2" s="27"/>
      <c r="B2" s="35" t="s">
        <v>23</v>
      </c>
      <c r="C2" s="27"/>
      <c r="D2" s="37"/>
      <c r="E2" s="27"/>
      <c r="F2" s="39" t="s">
        <v>24</v>
      </c>
      <c r="G2" s="27"/>
    </row>
    <row r="3" spans="1:11" ht="17.25" x14ac:dyDescent="0.3">
      <c r="A3" s="27"/>
      <c r="B3" s="31" t="s">
        <v>16</v>
      </c>
      <c r="C3" s="27"/>
      <c r="D3" s="37"/>
      <c r="E3" s="27"/>
      <c r="F3" s="39"/>
      <c r="G3" s="27"/>
    </row>
    <row r="4" spans="1:11" x14ac:dyDescent="0.25">
      <c r="A4" s="27"/>
      <c r="B4" s="33" t="s">
        <v>18</v>
      </c>
      <c r="C4" s="27"/>
      <c r="D4" s="37"/>
      <c r="E4" s="27"/>
      <c r="F4" s="39"/>
      <c r="G4" s="27"/>
    </row>
    <row r="5" spans="1:11" x14ac:dyDescent="0.25">
      <c r="A5" s="27"/>
      <c r="B5" s="32" t="s">
        <v>19</v>
      </c>
      <c r="C5" s="27"/>
      <c r="D5" s="37"/>
      <c r="E5" s="27"/>
      <c r="F5" s="39"/>
      <c r="G5" s="27"/>
    </row>
    <row r="6" spans="1:11" ht="17.25" x14ac:dyDescent="0.3">
      <c r="A6" s="27"/>
      <c r="B6" s="31" t="s">
        <v>17</v>
      </c>
      <c r="C6" s="27"/>
      <c r="D6" s="37"/>
      <c r="E6" s="27"/>
      <c r="F6" s="39"/>
      <c r="G6" s="27"/>
    </row>
    <row r="7" spans="1:11" ht="33.75" customHeight="1" thickBot="1" x14ac:dyDescent="0.35">
      <c r="A7" s="27"/>
      <c r="B7" s="6" t="s">
        <v>3</v>
      </c>
      <c r="C7" s="27"/>
      <c r="D7" s="37"/>
      <c r="E7" s="27"/>
      <c r="F7" s="34"/>
      <c r="G7" s="27"/>
    </row>
    <row r="8" spans="1:11" s="1" customFormat="1" ht="36.75" thickBot="1" x14ac:dyDescent="0.3">
      <c r="A8" s="34"/>
      <c r="B8" s="23" t="s">
        <v>5</v>
      </c>
      <c r="C8" s="24" t="s">
        <v>6</v>
      </c>
      <c r="D8" s="44" t="s">
        <v>22</v>
      </c>
      <c r="E8" s="24"/>
      <c r="F8" s="25" t="s">
        <v>55</v>
      </c>
      <c r="G8" s="34"/>
    </row>
    <row r="9" spans="1:11" ht="26.25" x14ac:dyDescent="0.25">
      <c r="A9" s="27"/>
      <c r="B9" s="7">
        <v>1</v>
      </c>
      <c r="C9" s="5" t="s">
        <v>52</v>
      </c>
      <c r="D9" s="68"/>
      <c r="E9" s="26"/>
      <c r="F9" s="15"/>
      <c r="G9" s="42"/>
    </row>
    <row r="10" spans="1:11" ht="38.25" customHeight="1" x14ac:dyDescent="0.25">
      <c r="A10" s="27"/>
      <c r="B10" s="7">
        <v>2</v>
      </c>
      <c r="C10" s="5" t="s">
        <v>59</v>
      </c>
      <c r="D10" s="46"/>
      <c r="E10" s="26"/>
      <c r="F10" s="15"/>
      <c r="G10" s="27"/>
    </row>
    <row r="11" spans="1:11" ht="22.5" customHeight="1" x14ac:dyDescent="0.25">
      <c r="A11" s="27"/>
      <c r="B11" s="7">
        <v>3</v>
      </c>
      <c r="C11" s="5" t="s">
        <v>25</v>
      </c>
      <c r="D11" s="46"/>
      <c r="E11" s="26"/>
      <c r="F11" s="18"/>
      <c r="G11" s="27"/>
    </row>
    <row r="12" spans="1:11" ht="22.5" customHeight="1" x14ac:dyDescent="0.25">
      <c r="A12" s="27"/>
      <c r="B12" s="7">
        <v>4</v>
      </c>
      <c r="C12" s="5" t="s">
        <v>26</v>
      </c>
      <c r="D12" s="46"/>
      <c r="E12" s="26"/>
      <c r="F12" s="18"/>
      <c r="G12" s="27"/>
    </row>
    <row r="13" spans="1:11" ht="22.5" customHeight="1" x14ac:dyDescent="0.25">
      <c r="A13" s="27"/>
      <c r="B13" s="7">
        <v>5</v>
      </c>
      <c r="C13" s="53" t="s">
        <v>2</v>
      </c>
      <c r="D13" s="46"/>
      <c r="E13" s="26"/>
      <c r="F13" s="18"/>
      <c r="G13" s="27"/>
    </row>
    <row r="14" spans="1:11" ht="22.5" customHeight="1" x14ac:dyDescent="0.25">
      <c r="A14" s="27"/>
      <c r="B14" s="7">
        <v>6</v>
      </c>
      <c r="C14" s="53" t="s">
        <v>1</v>
      </c>
      <c r="D14" s="46"/>
      <c r="E14" s="26"/>
      <c r="F14" s="18"/>
      <c r="G14" s="27"/>
    </row>
    <row r="15" spans="1:11" ht="26.25" customHeight="1" x14ac:dyDescent="0.25">
      <c r="A15" s="27"/>
      <c r="B15" s="7">
        <v>7</v>
      </c>
      <c r="C15" s="53" t="s">
        <v>53</v>
      </c>
      <c r="D15" s="79" t="str">
        <f>IF(OR(ISBLANK(D9),ISBLANK(D13),ISBLANK(D14)),"",D13-D14)</f>
        <v/>
      </c>
      <c r="E15" s="26"/>
      <c r="F15" s="14" t="s">
        <v>37</v>
      </c>
      <c r="G15" s="27"/>
    </row>
    <row r="16" spans="1:11" ht="30" customHeight="1" x14ac:dyDescent="0.25">
      <c r="A16" s="27"/>
      <c r="B16" s="7">
        <v>8</v>
      </c>
      <c r="C16" s="53" t="s">
        <v>28</v>
      </c>
      <c r="D16" s="46"/>
      <c r="E16" s="26"/>
      <c r="F16" s="18"/>
      <c r="G16" s="27"/>
      <c r="K16" s="64"/>
    </row>
    <row r="17" spans="1:10" ht="22.5" customHeight="1" thickBot="1" x14ac:dyDescent="0.3">
      <c r="A17" s="27"/>
      <c r="B17" s="7">
        <v>9</v>
      </c>
      <c r="C17" s="53" t="s">
        <v>27</v>
      </c>
      <c r="D17" s="69"/>
      <c r="F17" s="18"/>
      <c r="G17" s="27"/>
    </row>
    <row r="18" spans="1:10" ht="28.5" customHeight="1" thickBot="1" x14ac:dyDescent="0.3">
      <c r="A18" s="27"/>
      <c r="B18" s="10" t="s">
        <v>21</v>
      </c>
      <c r="C18" s="8"/>
      <c r="D18" s="38"/>
      <c r="E18" s="17"/>
      <c r="F18" s="15"/>
      <c r="G18" s="27"/>
    </row>
    <row r="19" spans="1:10" ht="22.5" customHeight="1" x14ac:dyDescent="0.25">
      <c r="A19" s="27"/>
      <c r="B19" s="7">
        <v>10</v>
      </c>
      <c r="C19" s="81" t="s">
        <v>29</v>
      </c>
      <c r="D19" s="56" t="str">
        <f>IF(OR(ISBLANK($D$9),D9=0,ISBLANK($D$10),ISBLANK($D$11),ISBLANK($D$12),ISBLANK($D$17)),"",D11-D9)</f>
        <v/>
      </c>
      <c r="E19" s="54">
        <f>IF(D19="",0,IF(D19&gt;=10^7,2,-1))</f>
        <v>0</v>
      </c>
      <c r="F19" s="14" t="s">
        <v>36</v>
      </c>
      <c r="G19" s="27"/>
      <c r="J19" s="65"/>
    </row>
    <row r="20" spans="1:10" ht="22.5" customHeight="1" x14ac:dyDescent="0.25">
      <c r="A20" s="27"/>
      <c r="B20" s="7">
        <v>11</v>
      </c>
      <c r="C20" s="81" t="s">
        <v>30</v>
      </c>
      <c r="D20" s="55" t="str">
        <f>IF(OR(ISBLANK($D$9),D9=0,ISBLANK($D$10),ISBLANK($D$11),ISBLANK($D$12),ISBLANK($D$17)),"",INT(D11/D9*1000)/1000)</f>
        <v/>
      </c>
      <c r="E20" s="54">
        <f>IF(D20="",0,IF(D20&gt;=3,2,-1))</f>
        <v>0</v>
      </c>
      <c r="F20" s="14" t="s">
        <v>35</v>
      </c>
      <c r="G20" s="27"/>
      <c r="J20" s="65"/>
    </row>
    <row r="21" spans="1:10" ht="30" customHeight="1" x14ac:dyDescent="0.25">
      <c r="A21" s="27"/>
      <c r="B21" s="7">
        <v>12</v>
      </c>
      <c r="C21" s="81" t="s">
        <v>31</v>
      </c>
      <c r="D21" s="55" t="str">
        <f>IF(OR(ISBLANK($D$9),D9=0,ISBLANK($D$10),D15="",ISBLANK($D$17)),"",INT(D15/D9*1000)/1000)</f>
        <v/>
      </c>
      <c r="E21" s="54">
        <f>IF(D21="",0,IF(D21&gt;=3,2,-1))</f>
        <v>0</v>
      </c>
      <c r="F21" s="14" t="s">
        <v>35</v>
      </c>
      <c r="G21" s="43"/>
      <c r="J21" s="65"/>
    </row>
    <row r="22" spans="1:10" x14ac:dyDescent="0.25">
      <c r="A22" s="27"/>
      <c r="B22" s="7">
        <v>13</v>
      </c>
      <c r="C22" s="81" t="s">
        <v>32</v>
      </c>
      <c r="D22" s="55" t="str">
        <f>IF(OR(ISBLANK($D$9),D9=0,ISBLANK($D$10),ISBLANK($D$12),ISBLANK($D$17)),"",INT(D17/D9*1000)/1000)</f>
        <v/>
      </c>
      <c r="E22" s="54">
        <f>IF(D22="",0,IF(D22&gt;=3,2,-1))</f>
        <v>0</v>
      </c>
      <c r="F22" s="14" t="s">
        <v>35</v>
      </c>
      <c r="G22" s="43"/>
      <c r="J22" s="65"/>
    </row>
    <row r="23" spans="1:10" ht="22.5" x14ac:dyDescent="0.25">
      <c r="A23" s="27"/>
      <c r="B23" s="7">
        <v>14</v>
      </c>
      <c r="C23" s="81" t="s">
        <v>33</v>
      </c>
      <c r="D23" s="55" t="str">
        <f>IF(OR(ISBLANK($D$9),ISBLANK($D$10),ISBLANK($D$12),ISBLANK($D$17),D17=0),"",INT(D10/D12*1000)/1000)</f>
        <v/>
      </c>
      <c r="E23" s="54">
        <f>IF(D23="",0,IF(D23&lt;1.5,2,-1))</f>
        <v>0</v>
      </c>
      <c r="F23" s="57" t="s">
        <v>38</v>
      </c>
      <c r="G23" s="43"/>
      <c r="J23" s="65"/>
    </row>
    <row r="24" spans="1:10" ht="23.25" thickBot="1" x14ac:dyDescent="0.3">
      <c r="A24" s="27"/>
      <c r="B24" s="7">
        <v>15</v>
      </c>
      <c r="C24" s="81" t="s">
        <v>34</v>
      </c>
      <c r="D24" s="70" t="str">
        <f>IF(OR(ISBLANK($D$9),ISBLANK($D$10),D10=0,ISBLANK($D$12),ISBLANK($D$16),ISBLANK($D$17)),"",(D16-10^7)/D10)</f>
        <v/>
      </c>
      <c r="E24" s="54">
        <f>IF(D24="",0,IF(D24&gt;0.1,2,-1))</f>
        <v>0</v>
      </c>
      <c r="F24" s="57" t="s">
        <v>39</v>
      </c>
      <c r="G24" s="43"/>
      <c r="J24" s="65"/>
    </row>
    <row r="25" spans="1:10" s="1" customFormat="1" ht="22.5" customHeight="1" thickBot="1" x14ac:dyDescent="0.3">
      <c r="A25" s="34"/>
      <c r="B25" s="52" t="str">
        <f>IF(E25=0,"Data is needed in lines 1 to 9 to determine passage.", IF(E25=2, "The data entered above indicates passage of Alternative I.","The data entered above indicates failure to pass Alternative I.  Try Alternative II."))</f>
        <v>Data is needed in lines 1 to 9 to determine passage.</v>
      </c>
      <c r="C25" s="48"/>
      <c r="D25" s="51"/>
      <c r="E25" s="47">
        <f>IF(OR(E19=0, E20=0, E21=0, E22=0,E23=0, E24=0),0,IF(AND(E19=2, E20=2, E21=2, E22=2,OR(E23=2, E24=2)),2,-1))</f>
        <v>0</v>
      </c>
      <c r="F25" s="12"/>
      <c r="G25" s="34"/>
      <c r="J25" s="65"/>
    </row>
    <row r="26" spans="1:10" ht="42" customHeight="1" x14ac:dyDescent="0.25">
      <c r="A26" s="27"/>
      <c r="B26" s="27"/>
      <c r="C26" s="28" t="s">
        <v>0</v>
      </c>
      <c r="D26" s="37"/>
      <c r="E26" s="16"/>
      <c r="F26" s="40"/>
      <c r="G26" s="27"/>
    </row>
    <row r="27" spans="1:10" ht="22.5" customHeight="1" thickBot="1" x14ac:dyDescent="0.35">
      <c r="A27" s="27"/>
      <c r="B27" s="29" t="s">
        <v>4</v>
      </c>
      <c r="C27" s="16"/>
      <c r="D27" s="38"/>
      <c r="E27" s="16"/>
      <c r="F27" s="41"/>
      <c r="G27" s="16"/>
    </row>
    <row r="28" spans="1:10" s="1" customFormat="1" ht="36.75" thickBot="1" x14ac:dyDescent="0.3">
      <c r="A28" s="34"/>
      <c r="B28" s="23" t="s">
        <v>5</v>
      </c>
      <c r="C28" s="24" t="s">
        <v>6</v>
      </c>
      <c r="D28" s="44" t="s">
        <v>22</v>
      </c>
      <c r="E28" s="24"/>
      <c r="F28" s="25" t="s">
        <v>55</v>
      </c>
      <c r="G28" s="34"/>
    </row>
    <row r="29" spans="1:10" ht="27" thickBot="1" x14ac:dyDescent="0.3">
      <c r="A29" s="27"/>
      <c r="B29" s="100">
        <v>1</v>
      </c>
      <c r="C29" s="101" t="s">
        <v>52</v>
      </c>
      <c r="D29" s="71"/>
      <c r="E29" s="102"/>
      <c r="F29" s="103"/>
      <c r="G29" s="27"/>
      <c r="I29" s="1"/>
    </row>
    <row r="30" spans="1:10" ht="17.25" customHeight="1" thickBot="1" x14ac:dyDescent="0.3">
      <c r="A30" s="27"/>
      <c r="B30" s="62">
        <v>2</v>
      </c>
      <c r="C30" s="63" t="s">
        <v>40</v>
      </c>
      <c r="D30" s="30"/>
      <c r="E30" s="20"/>
      <c r="F30" s="15"/>
      <c r="G30" s="27"/>
    </row>
    <row r="31" spans="1:10" ht="22.5" customHeight="1" thickBot="1" x14ac:dyDescent="0.3">
      <c r="A31" s="27"/>
      <c r="B31" s="58" t="s">
        <v>45</v>
      </c>
      <c r="C31" s="3" t="s">
        <v>51</v>
      </c>
      <c r="D31" s="72"/>
      <c r="E31" s="21"/>
      <c r="F31" s="14" t="s">
        <v>41</v>
      </c>
      <c r="G31" s="27"/>
      <c r="I31" s="1"/>
    </row>
    <row r="32" spans="1:10" ht="21.75" customHeight="1" thickBot="1" x14ac:dyDescent="0.3">
      <c r="A32" s="27"/>
      <c r="B32" s="61" t="s">
        <v>20</v>
      </c>
      <c r="C32" s="93" t="s">
        <v>65</v>
      </c>
      <c r="D32" s="38"/>
      <c r="E32" s="60" t="s">
        <v>42</v>
      </c>
      <c r="F32" s="13"/>
      <c r="G32" s="27"/>
    </row>
    <row r="33" spans="1:11" ht="22.5" customHeight="1" x14ac:dyDescent="0.25">
      <c r="A33" s="27"/>
      <c r="B33" s="58" t="s">
        <v>44</v>
      </c>
      <c r="C33" s="9" t="s">
        <v>66</v>
      </c>
      <c r="D33" s="73" t="s">
        <v>67</v>
      </c>
      <c r="E33" s="94"/>
      <c r="F33" s="97" t="s">
        <v>68</v>
      </c>
      <c r="G33" s="27"/>
      <c r="I33" s="1"/>
    </row>
    <row r="34" spans="1:11" ht="30.75" thickBot="1" x14ac:dyDescent="0.3">
      <c r="A34" s="27"/>
      <c r="B34" s="58" t="s">
        <v>46</v>
      </c>
      <c r="C34" s="59" t="s">
        <v>62</v>
      </c>
      <c r="D34" s="74"/>
      <c r="E34" s="95" cm="1">
        <f t="array" ref="E34">IF(OR(ISBLANK(D29),ISBLANK(D31),ISBLANK(D34),D33="None"),0,IF(D33="Moody's",IF(OR(SUMPRODUCT(--EXACT(D34,Moody))=0,D34="Baa- or lower"),-1,2),IF(D33="S&amp;P's",IF(OR(SUMPRODUCT(--EXACT(D34,SandP))=0,D34="BBB- or lower"),-1,2))))</f>
        <v>0</v>
      </c>
      <c r="F34" s="96" t="s">
        <v>71</v>
      </c>
      <c r="G34" s="27"/>
      <c r="J34" s="65"/>
    </row>
    <row r="35" spans="1:11" ht="6" customHeight="1" thickBot="1" x14ac:dyDescent="0.3">
      <c r="A35" s="27"/>
      <c r="B35" s="7"/>
      <c r="C35" s="3"/>
      <c r="D35" s="80"/>
      <c r="E35" s="21"/>
      <c r="F35" s="18"/>
      <c r="G35" s="27"/>
      <c r="I35" s="1"/>
    </row>
    <row r="36" spans="1:11" ht="22.5" customHeight="1" x14ac:dyDescent="0.25">
      <c r="A36" s="27"/>
      <c r="B36" s="58" t="s">
        <v>47</v>
      </c>
      <c r="C36" s="3" t="s">
        <v>63</v>
      </c>
      <c r="D36" s="78"/>
      <c r="E36" s="77">
        <f ca="1">IF(OR(ISBLANK(D29),ISBLANK(D31),ISBLANK(D36)),0,IF(D36&gt;NOW(),-1,2))</f>
        <v>0</v>
      </c>
      <c r="F36" s="15"/>
      <c r="G36" s="27"/>
      <c r="K36" s="65"/>
    </row>
    <row r="37" spans="1:11" ht="22.5" customHeight="1" thickBot="1" x14ac:dyDescent="0.3">
      <c r="A37" s="27"/>
      <c r="B37" s="58" t="s">
        <v>48</v>
      </c>
      <c r="C37" s="3" t="s">
        <v>64</v>
      </c>
      <c r="D37" s="67"/>
      <c r="E37" s="49">
        <f ca="1">IF(OR(ISBLANK(D29),ISBLANK(D31),ISBLANK(D37)),0,IF(D37&lt;(NOW()+365*5),-1,2))</f>
        <v>0</v>
      </c>
      <c r="F37" s="14" t="s">
        <v>49</v>
      </c>
      <c r="G37" s="27"/>
      <c r="I37" s="1"/>
    </row>
    <row r="38" spans="1:11" ht="6" customHeight="1" thickBot="1" x14ac:dyDescent="0.3">
      <c r="A38" s="27"/>
      <c r="B38" s="10" t="s">
        <v>50</v>
      </c>
      <c r="C38" s="36"/>
      <c r="D38" s="30"/>
      <c r="E38" s="21"/>
      <c r="F38" s="13"/>
      <c r="G38" s="27"/>
    </row>
    <row r="39" spans="1:11" ht="37.5" x14ac:dyDescent="0.25">
      <c r="A39" s="27"/>
      <c r="B39" s="7">
        <v>3</v>
      </c>
      <c r="C39" s="4" t="s">
        <v>54</v>
      </c>
      <c r="D39" s="75"/>
      <c r="E39" s="21"/>
      <c r="F39" s="15"/>
      <c r="G39" s="27"/>
      <c r="I39" s="1"/>
      <c r="K39" s="66"/>
    </row>
    <row r="40" spans="1:11" ht="22.5" customHeight="1" thickBot="1" x14ac:dyDescent="0.3">
      <c r="A40" s="27"/>
      <c r="B40" s="7">
        <v>4</v>
      </c>
      <c r="C40" s="53" t="s">
        <v>60</v>
      </c>
      <c r="D40" s="76"/>
      <c r="E40" s="19"/>
      <c r="F40" s="15"/>
      <c r="G40" s="27"/>
    </row>
    <row r="41" spans="1:11" ht="28.5" customHeight="1" thickBot="1" x14ac:dyDescent="0.3">
      <c r="A41" s="27"/>
      <c r="B41" s="10" t="s">
        <v>21</v>
      </c>
      <c r="C41" s="8"/>
      <c r="D41" s="30"/>
      <c r="E41" s="22"/>
      <c r="F41" s="13"/>
      <c r="G41" s="27"/>
      <c r="I41" s="1"/>
    </row>
    <row r="42" spans="1:11" x14ac:dyDescent="0.25">
      <c r="A42" s="27"/>
      <c r="B42" s="7">
        <v>5</v>
      </c>
      <c r="C42" s="4" t="s">
        <v>29</v>
      </c>
      <c r="D42" s="56" t="str">
        <f>IF(OR(ISBLANK($D$29),ISBLANK($D$31),ISBLANK($D$36),ISBLANK($D$39),ISBLANK($D$40)),"",D39-D29)</f>
        <v/>
      </c>
      <c r="E42" s="54">
        <f>IF(D42="",0,IF(D42&gt;=10^7,2,-1))</f>
        <v>0</v>
      </c>
      <c r="F42" s="14" t="s">
        <v>36</v>
      </c>
      <c r="G42" s="27"/>
      <c r="J42" s="65"/>
    </row>
    <row r="43" spans="1:11" ht="25.5" customHeight="1" x14ac:dyDescent="0.25">
      <c r="A43" s="27"/>
      <c r="B43" s="7">
        <v>6</v>
      </c>
      <c r="C43" s="3" t="s">
        <v>30</v>
      </c>
      <c r="D43" s="55" t="str">
        <f>IF(OR(ISBLANK($D$29),ISBLANK($D$31),ISBLANK($D$36),ISBLANK($D$37),ISBLANK($D$39),ISBLANK($D$40)),"",INT(D39/D29*1000)/1000)</f>
        <v/>
      </c>
      <c r="E43" s="54">
        <f>IF(D43="",0,IF(D43&gt;=3,2,-1))</f>
        <v>0</v>
      </c>
      <c r="F43" s="14" t="s">
        <v>35</v>
      </c>
      <c r="G43" s="27"/>
      <c r="I43" s="1"/>
    </row>
    <row r="44" spans="1:11" ht="25.5" customHeight="1" thickBot="1" x14ac:dyDescent="0.3">
      <c r="A44" s="27"/>
      <c r="B44" s="62">
        <v>7</v>
      </c>
      <c r="C44" s="3" t="s">
        <v>43</v>
      </c>
      <c r="D44" s="70" t="str">
        <f>IF(OR(ISBLANK($D$29),ISBLANK($D$31),ISBLANK($D$36),ISBLANK($D$37),ISBLANK($D$39),ISBLANK($D$40)),"",INT(D40/D29*1000)/1000)</f>
        <v/>
      </c>
      <c r="E44" s="54">
        <f>IF(D44="",0,IF(D44&gt;=3,2,-1))</f>
        <v>0</v>
      </c>
      <c r="F44" s="14" t="s">
        <v>35</v>
      </c>
      <c r="G44" s="27"/>
    </row>
    <row r="45" spans="1:11" ht="22.5" customHeight="1" thickBot="1" x14ac:dyDescent="0.3">
      <c r="A45" s="27"/>
      <c r="B45" s="52" t="str">
        <f>IF(E45=0,"Data is needed in lines 1 to 4 to determine passage.", IF(E45=2, "The data entered above indicates passage of Alternative II.","The data entered above indicates failure to pass Alternative II."))</f>
        <v>Data is needed in lines 1 to 4 to determine passage.</v>
      </c>
      <c r="C45" s="48"/>
      <c r="D45" s="51"/>
      <c r="E45" s="50">
        <f>IF(OR(D42="",D43="",D44="",ISBLANK(D31),E34=0),0,IF(AND(E34=2,E36=2,E37=2,E42=2,E43=2,E44=2),2,-1))</f>
        <v>0</v>
      </c>
      <c r="F45" s="12"/>
      <c r="G45" s="27"/>
      <c r="I45" s="1"/>
    </row>
    <row r="46" spans="1:11" x14ac:dyDescent="0.25">
      <c r="A46" s="27"/>
      <c r="B46" s="27"/>
      <c r="C46" s="37"/>
      <c r="D46" s="37"/>
      <c r="E46" s="27"/>
      <c r="F46" s="34"/>
      <c r="G46" s="27"/>
    </row>
    <row r="47" spans="1:11" x14ac:dyDescent="0.25">
      <c r="A47" s="27"/>
      <c r="B47" s="82" t="s">
        <v>57</v>
      </c>
      <c r="C47" s="83"/>
      <c r="D47" s="83"/>
      <c r="E47" s="84"/>
      <c r="F47" s="85"/>
      <c r="G47" s="27"/>
    </row>
    <row r="48" spans="1:11" x14ac:dyDescent="0.25">
      <c r="A48" s="27"/>
      <c r="B48" s="86" t="s">
        <v>58</v>
      </c>
      <c r="C48" s="17"/>
      <c r="D48" s="87"/>
      <c r="E48" s="17"/>
      <c r="F48" s="88"/>
      <c r="G48" s="27"/>
    </row>
    <row r="49" spans="2:7" x14ac:dyDescent="0.25">
      <c r="B49" s="27"/>
      <c r="C49" s="27"/>
      <c r="D49" s="37"/>
      <c r="E49" s="27"/>
      <c r="F49" s="34"/>
      <c r="G49" s="27"/>
    </row>
    <row r="50" spans="2:7" ht="0.75" customHeight="1" x14ac:dyDescent="0.25"/>
  </sheetData>
  <sheetProtection sheet="1" selectLockedCells="1"/>
  <conditionalFormatting sqref="D33">
    <cfRule type="expression" dxfId="1" priority="2">
      <formula>$D$33="None"</formula>
    </cfRule>
  </conditionalFormatting>
  <conditionalFormatting sqref="D34">
    <cfRule type="expression" dxfId="0" priority="1">
      <formula>$D$33="None"</formula>
    </cfRule>
  </conditionalFormatting>
  <dataValidations count="2">
    <dataValidation allowBlank="1" showInputMessage="1" showErrorMessage="1" prompt="The displayed number is truncated, not rounded." sqref="D39" xr:uid="{76745DF1-630D-43B0-AE4B-F6E9AF084E6B}"/>
    <dataValidation type="list" allowBlank="1" showInputMessage="1" showErrorMessage="1" sqref="D33" xr:uid="{5EC378B4-5E69-412E-B030-E6179F0C854F}">
      <formula1>"None,Moody's,S&amp;P's"</formula1>
    </dataValidation>
  </dataValidations>
  <pageMargins left="0.7" right="0.7" top="0.75" bottom="0.75" header="0.3" footer="0.3"/>
  <pageSetup scale="75" fitToHeight="0" orientation="portrait" r:id="rId1"/>
  <rowBreaks count="1" manualBreakCount="1">
    <brk id="26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4" id="{79D5DDE9-9B5C-4AF3-B38D-9D338CED53B2}">
            <x14:iconSet iconSet="3Symbols" custom="1">
              <x14:cfvo type="percent">
                <xm:f>0</xm:f>
              </x14:cfvo>
              <x14:cfvo type="num" gte="0">
                <xm:f>0</xm:f>
              </x14:cfvo>
              <x14:cfvo type="num">
                <xm:f>10</xm:f>
              </x14:cfvo>
              <x14:cfIcon iconSet="3Symbols" iconId="0"/>
              <x14:cfIcon iconSet="3Symbols" iconId="0"/>
              <x14:cfIcon iconSet="3Symbol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8" id="{5EAB3009-0E3B-471B-B82E-FB7F1CDE9A11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NoIcons" iconId="0"/>
              <x14:cfIcon iconSet="3Symbols" iconId="2"/>
            </x14:iconSet>
          </x14:cfRule>
          <xm:sqref>G21</xm:sqref>
        </x14:conditionalFormatting>
        <x14:conditionalFormatting xmlns:xm="http://schemas.microsoft.com/office/excel/2006/main">
          <x14:cfRule type="iconSet" priority="26" id="{7B6B135F-4C85-4EFD-9F1D-04724CF6A65A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1</xm:f>
              </x14:cfvo>
              <x14:cfIcon iconSet="3Symbols" iconId="0"/>
              <x14:cfIcon iconSet="NoIcons" iconId="0"/>
              <x14:cfIcon iconSet="3Symbols" iconId="2"/>
            </x14:iconSet>
          </x14:cfRule>
          <xm:sqref>E19:E24</xm:sqref>
        </x14:conditionalFormatting>
        <x14:conditionalFormatting xmlns:xm="http://schemas.microsoft.com/office/excel/2006/main">
          <x14:cfRule type="iconSet" priority="25" id="{AA3C368F-BAD5-4283-9D5F-9D4D75193127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1</xm:f>
              </x14:cfvo>
              <x14:cfIcon iconSet="3Symbols" iconId="0"/>
              <x14:cfIcon iconSet="NoIcons" iconId="0"/>
              <x14:cfIcon iconSet="3Symbols" iconId="2"/>
            </x14:iconSet>
          </x14:cfRule>
          <xm:sqref>E25</xm:sqref>
        </x14:conditionalFormatting>
        <x14:conditionalFormatting xmlns:xm="http://schemas.microsoft.com/office/excel/2006/main">
          <x14:cfRule type="iconSet" priority="16" id="{39FC42DE-6158-47A6-833B-CCF488A1C2C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1</xm:f>
              </x14:cfvo>
              <x14:cfIcon iconSet="3Symbols" iconId="0"/>
              <x14:cfIcon iconSet="NoIcons" iconId="0"/>
              <x14:cfIcon iconSet="3Symbols" iconId="2"/>
            </x14:iconSet>
          </x14:cfRule>
          <xm:sqref>E36:E37</xm:sqref>
        </x14:conditionalFormatting>
        <x14:conditionalFormatting xmlns:xm="http://schemas.microsoft.com/office/excel/2006/main">
          <x14:cfRule type="iconSet" priority="11" id="{62F08502-FA9D-42A9-B579-426F3C4DEBB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NoIcons" iconId="0"/>
              <x14:cfIcon iconSet="3Symbols" iconId="2"/>
            </x14:iconSet>
          </x14:cfRule>
          <xm:sqref>E45</xm:sqref>
        </x14:conditionalFormatting>
        <x14:conditionalFormatting xmlns:xm="http://schemas.microsoft.com/office/excel/2006/main">
          <x14:cfRule type="iconSet" priority="12" id="{823547B9-55B6-49F4-924F-C30FBE0A43BE}">
            <x14:iconSet iconSet="3Symbols" custom="1">
              <x14:cfvo type="percent">
                <xm:f>0</xm:f>
              </x14:cfvo>
              <x14:cfvo type="formula">
                <xm:f>$G$21=0</xm:f>
              </x14:cfvo>
              <x14:cfvo type="formula">
                <xm:f>$G$21=1</xm:f>
              </x14:cfvo>
              <x14:cfIcon iconSet="3Symbols" iconId="0"/>
              <x14:cfIcon iconSet="NoIcons" iconId="0"/>
              <x14:cfIcon iconSet="3Symbols" iconId="2"/>
            </x14:iconSet>
          </x14:cfRule>
          <xm:sqref>E45</xm:sqref>
        </x14:conditionalFormatting>
        <x14:conditionalFormatting xmlns:xm="http://schemas.microsoft.com/office/excel/2006/main">
          <x14:cfRule type="iconSet" priority="5" id="{BC781925-CBDB-48F3-9FAA-A2ED5BC852A7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1</xm:f>
              </x14:cfvo>
              <x14:cfIcon iconSet="3Symbols" iconId="0"/>
              <x14:cfIcon iconSet="NoIcons" iconId="0"/>
              <x14:cfIcon iconSet="3Symbols" iconId="2"/>
            </x14:iconSet>
          </x14:cfRule>
          <xm:sqref>E42:E44</xm:sqref>
        </x14:conditionalFormatting>
        <x14:conditionalFormatting xmlns:xm="http://schemas.microsoft.com/office/excel/2006/main">
          <x14:cfRule type="iconSet" priority="4" id="{A8AC05D3-2DD9-47B9-B8CE-01CFB3052DF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1</xm:f>
              </x14:cfvo>
              <x14:cfIcon iconSet="3Symbols" iconId="0"/>
              <x14:cfIcon iconSet="NoIcons" iconId="0"/>
              <x14:cfIcon iconSet="3Symbols" iconId="2"/>
            </x14:iconSet>
          </x14:cfRule>
          <xm:sqref>E34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4839881-EAAA-4661-ABAE-2B6A6EA09BA8}">
          <x14:formula1>
            <xm:f>INDIRECT('Bond Ratings'!$D$1)</xm:f>
          </x14:formula1>
          <xm:sqref>D34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FDA17-61E5-48D3-8244-776B2AAC84B4}">
  <dimension ref="A1:B18"/>
  <sheetViews>
    <sheetView workbookViewId="0">
      <selection sqref="A1:XFD1048576"/>
    </sheetView>
  </sheetViews>
  <sheetFormatPr defaultRowHeight="15" x14ac:dyDescent="0.25"/>
  <cols>
    <col min="1" max="1" width="25.28515625" style="90" customWidth="1"/>
    <col min="2" max="16384" width="9.140625" style="90"/>
  </cols>
  <sheetData>
    <row r="1" spans="1:1" ht="109.5" customHeight="1" x14ac:dyDescent="0.25">
      <c r="A1" s="89" t="s">
        <v>56</v>
      </c>
    </row>
    <row r="2" spans="1:1" ht="15.75" x14ac:dyDescent="0.25">
      <c r="A2" s="91"/>
    </row>
    <row r="3" spans="1:1" ht="15.75" x14ac:dyDescent="0.25">
      <c r="A3" s="91"/>
    </row>
    <row r="4" spans="1:1" ht="15.75" x14ac:dyDescent="0.25">
      <c r="A4" s="91"/>
    </row>
    <row r="5" spans="1:1" ht="15.75" x14ac:dyDescent="0.25">
      <c r="A5" s="91"/>
    </row>
    <row r="6" spans="1:1" ht="15.75" x14ac:dyDescent="0.25">
      <c r="A6" s="91"/>
    </row>
    <row r="7" spans="1:1" ht="15.75" x14ac:dyDescent="0.25">
      <c r="A7" s="91"/>
    </row>
    <row r="8" spans="1:1" ht="15.75" x14ac:dyDescent="0.25">
      <c r="A8" s="91"/>
    </row>
    <row r="9" spans="1:1" ht="15.75" x14ac:dyDescent="0.25">
      <c r="A9" s="91"/>
    </row>
    <row r="10" spans="1:1" ht="15.75" x14ac:dyDescent="0.25">
      <c r="A10" s="91"/>
    </row>
    <row r="11" spans="1:1" ht="15.75" x14ac:dyDescent="0.25">
      <c r="A11" s="91"/>
    </row>
    <row r="12" spans="1:1" ht="15.75" x14ac:dyDescent="0.25">
      <c r="A12" s="91"/>
    </row>
    <row r="13" spans="1:1" ht="15.75" x14ac:dyDescent="0.25">
      <c r="A13" s="91"/>
    </row>
    <row r="14" spans="1:1" ht="15.75" x14ac:dyDescent="0.25">
      <c r="A14" s="91"/>
    </row>
    <row r="15" spans="1:1" ht="15.75" x14ac:dyDescent="0.25">
      <c r="A15" s="91"/>
    </row>
    <row r="16" spans="1:1" ht="15.75" x14ac:dyDescent="0.25">
      <c r="A16" s="91"/>
    </row>
    <row r="17" spans="1:2" ht="15.75" x14ac:dyDescent="0.25">
      <c r="A17" s="91"/>
    </row>
    <row r="18" spans="1:2" ht="15.75" x14ac:dyDescent="0.25">
      <c r="A18" s="92">
        <f>SUM(A2:A17)</f>
        <v>0</v>
      </c>
      <c r="B18" s="90" t="s">
        <v>61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4E957-FCB5-4E96-8818-6E1BABF60EA7}">
  <sheetPr codeName="Sheet2"/>
  <dimension ref="A1:D6"/>
  <sheetViews>
    <sheetView workbookViewId="0">
      <selection activeCell="B9" sqref="B9"/>
    </sheetView>
  </sheetViews>
  <sheetFormatPr defaultRowHeight="15" x14ac:dyDescent="0.25"/>
  <cols>
    <col min="1" max="2" width="15" customWidth="1"/>
    <col min="3" max="3" width="14.140625" customWidth="1"/>
    <col min="4" max="4" width="16.7109375" customWidth="1"/>
  </cols>
  <sheetData>
    <row r="1" spans="1:4" ht="15.75" thickBot="1" x14ac:dyDescent="0.3">
      <c r="A1" s="98" t="s">
        <v>67</v>
      </c>
      <c r="B1" s="98" t="s">
        <v>69</v>
      </c>
      <c r="C1" s="98" t="s">
        <v>70</v>
      </c>
      <c r="D1" s="99" t="str">
        <f>IF('Alt I &amp; Alt II'!D33="Moody's","Moody",IF('Alt I &amp; Alt II'!D33="S&amp;P's","SandP","None"))</f>
        <v>None</v>
      </c>
    </row>
    <row r="2" spans="1:4" x14ac:dyDescent="0.25">
      <c r="A2" s="11"/>
      <c r="B2" s="11" t="s">
        <v>7</v>
      </c>
      <c r="C2" s="11" t="s">
        <v>11</v>
      </c>
    </row>
    <row r="3" spans="1:4" x14ac:dyDescent="0.25">
      <c r="A3" s="11"/>
      <c r="B3" s="11" t="s">
        <v>8</v>
      </c>
      <c r="C3" s="11" t="s">
        <v>12</v>
      </c>
    </row>
    <row r="4" spans="1:4" x14ac:dyDescent="0.25">
      <c r="A4" s="11"/>
      <c r="B4" s="11" t="s">
        <v>9</v>
      </c>
      <c r="C4" s="11" t="s">
        <v>9</v>
      </c>
    </row>
    <row r="5" spans="1:4" x14ac:dyDescent="0.25">
      <c r="A5" s="11"/>
      <c r="B5" s="11" t="s">
        <v>10</v>
      </c>
      <c r="C5" s="11" t="s">
        <v>13</v>
      </c>
    </row>
    <row r="6" spans="1:4" x14ac:dyDescent="0.25">
      <c r="A6" s="11"/>
      <c r="B6" s="11" t="s">
        <v>14</v>
      </c>
      <c r="C6" s="11" t="s">
        <v>15</v>
      </c>
    </row>
  </sheetData>
  <sheetProtection sheet="1" objects="1" scenarios="1" selectLockedCells="1" selectUnlockedCells="1"/>
  <dataValidations count="1">
    <dataValidation type="list" allowBlank="1" showInputMessage="1" showErrorMessage="1" sqref="D9" xr:uid="{B51CAE1F-A6F8-45A2-8B66-C96CFE9D4731}">
      <formula1>INDIRECT($D$1)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Alt I &amp; Alt II</vt:lpstr>
      <vt:lpstr>Facility Amounts</vt:lpstr>
      <vt:lpstr>Bond Ratings</vt:lpstr>
      <vt:lpstr>AltIdata</vt:lpstr>
      <vt:lpstr>Moody</vt:lpstr>
      <vt:lpstr>Moody_s</vt:lpstr>
      <vt:lpstr>Moodys</vt:lpstr>
      <vt:lpstr>None</vt:lpstr>
      <vt:lpstr>'Alt I &amp; Alt II'!Print_Area</vt:lpstr>
      <vt:lpstr>Ratings</vt:lpstr>
      <vt:lpstr>S___P_s</vt:lpstr>
      <vt:lpstr>SandP</vt:lpstr>
      <vt:lpstr>SandPs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Solid Waste Program Financial Test Calculator</dc:title>
  <dc:creator>Financial.Assurance.Working.Group@dep.state.fl.us</dc:creator>
  <cp:keywords>DEP Form 62-701.900(5)(e)</cp:keywords>
  <cp:lastModifiedBy>Bejnar, Tor</cp:lastModifiedBy>
  <cp:lastPrinted>2020-05-28T18:57:33Z</cp:lastPrinted>
  <dcterms:created xsi:type="dcterms:W3CDTF">2014-04-23T13:42:43Z</dcterms:created>
  <dcterms:modified xsi:type="dcterms:W3CDTF">2021-11-04T15:08:47Z</dcterms:modified>
</cp:coreProperties>
</file>